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emasesisenai-my.sharepoint.com/personal/alyssonmaramaldo_fiema_org_br/Documents/CILIC/LICITAÇÕES/2023/CONJUNTA/PREGÃO/EDITAL SESI SENAI - 030_2023 - Pregão Conjunto - Serviços de Portaria/ARQUIVOS COGES/"/>
    </mc:Choice>
  </mc:AlternateContent>
  <xr:revisionPtr revIDLastSave="1" documentId="13_ncr:1_{BB23A34C-CA34-4A30-9C3B-75550B919A4A}" xr6:coauthVersionLast="47" xr6:coauthVersionMax="47" xr10:uidLastSave="{78AA43F3-9BB0-4E6A-94EF-D0FDEF0A20FC}"/>
  <bookViews>
    <workbookView xWindow="-120" yWindow="-120" windowWidth="29040" windowHeight="15840" tabRatio="0" xr2:uid="{8A7ADE54-5155-49CB-BDE1-B09FDF4E47B7}"/>
  </bookViews>
  <sheets>
    <sheet name="PORTARIA 2023" sheetId="2" r:id="rId1"/>
  </sheets>
  <externalReferences>
    <externalReference r:id="rId2"/>
  </externalReferences>
  <definedNames>
    <definedName name="_xlnm.Print_Area" localSheetId="0">'PORTARIA 2023'!$A$1:$I$133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38" i="2"/>
  <c r="I12" i="2"/>
  <c r="I37" i="2" s="1"/>
  <c r="I43" i="2" s="1"/>
  <c r="I49" i="2" s="1"/>
  <c r="I13" i="2"/>
  <c r="H23" i="2"/>
  <c r="H33" i="2"/>
  <c r="H34" i="2" s="1"/>
  <c r="H58" i="2" s="1"/>
  <c r="H70" i="2"/>
  <c r="H78" i="2" s="1"/>
  <c r="H74" i="2"/>
  <c r="H79" i="2" s="1"/>
  <c r="I74" i="2"/>
  <c r="I79" i="2" s="1"/>
  <c r="I88" i="2"/>
  <c r="H98" i="2"/>
  <c r="H100" i="2"/>
  <c r="B111" i="2"/>
  <c r="B112" i="2"/>
  <c r="B113" i="2"/>
  <c r="B114" i="2"/>
  <c r="B115" i="2"/>
  <c r="I115" i="2"/>
  <c r="B117" i="2"/>
  <c r="I14" i="2" l="1"/>
  <c r="I15" i="2" s="1"/>
  <c r="I16" i="2"/>
  <c r="H80" i="2"/>
  <c r="H55" i="2"/>
  <c r="H60" i="2" s="1"/>
  <c r="I17" i="2" l="1"/>
  <c r="I22" i="2" l="1"/>
  <c r="I111" i="2"/>
  <c r="I54" i="2"/>
  <c r="I57" i="2"/>
  <c r="I55" i="2"/>
  <c r="I21" i="2"/>
  <c r="I58" i="2"/>
  <c r="I23" i="2" l="1"/>
  <c r="I47" i="2" l="1"/>
  <c r="I56" i="2"/>
  <c r="I27" i="2"/>
  <c r="I32" i="2"/>
  <c r="I29" i="2"/>
  <c r="I26" i="2"/>
  <c r="I33" i="2"/>
  <c r="I31" i="2"/>
  <c r="I28" i="2"/>
  <c r="I30" i="2"/>
  <c r="I59" i="2"/>
  <c r="I34" i="2" l="1"/>
  <c r="I48" i="2" s="1"/>
  <c r="I50" i="2" s="1"/>
  <c r="I112" i="2" s="1"/>
  <c r="I60" i="2"/>
  <c r="I65" i="2" l="1"/>
  <c r="I113" i="2"/>
  <c r="I67" i="2"/>
  <c r="I64" i="2"/>
  <c r="I66" i="2"/>
  <c r="I69" i="2"/>
  <c r="I68" i="2"/>
  <c r="I70" i="2" l="1"/>
  <c r="I78" i="2" s="1"/>
  <c r="I80" i="2" l="1"/>
  <c r="I114" i="2" s="1"/>
  <c r="I116" i="2" s="1"/>
  <c r="I92" i="2" s="1"/>
  <c r="I93" i="2" s="1"/>
  <c r="I103" i="2" l="1"/>
  <c r="I105" i="2" l="1"/>
  <c r="I96" i="2" l="1"/>
  <c r="I95" i="2"/>
  <c r="I97" i="2"/>
  <c r="I107" i="2"/>
  <c r="I98" i="2" l="1"/>
  <c r="I117" i="2" s="1"/>
  <c r="I118" i="2" s="1"/>
  <c r="D122" i="2" l="1"/>
  <c r="G122" i="2" s="1"/>
  <c r="I119" i="2"/>
  <c r="I128" i="2" l="1"/>
  <c r="I122" i="2"/>
  <c r="I123" i="2" s="1"/>
  <c r="I129" i="2" s="1"/>
  <c r="I130" i="2" s="1"/>
  <c r="I131" i="2" s="1"/>
</calcChain>
</file>

<file path=xl/sharedStrings.xml><?xml version="1.0" encoding="utf-8"?>
<sst xmlns="http://schemas.openxmlformats.org/spreadsheetml/2006/main" count="200" uniqueCount="131">
  <si>
    <t>TOTAL</t>
  </si>
  <si>
    <t>Valor Global da Proposta (valor mensal do serviço X 12 nº meses do contrato).</t>
  </si>
  <si>
    <t>C</t>
  </si>
  <si>
    <t>Valor mensal do serviço</t>
  </si>
  <si>
    <t>B</t>
  </si>
  <si>
    <t>Valor proposto por posto</t>
  </si>
  <si>
    <t>A</t>
  </si>
  <si>
    <t>VALOR (R$)</t>
  </si>
  <si>
    <t>Descrição</t>
  </si>
  <si>
    <t>VALOR GLOBAL DA PROPOSTA</t>
  </si>
  <si>
    <t>Quadro Demonstrativo - VALOR GLOBAL DA PROPOSTA</t>
  </si>
  <si>
    <t>VALOR MENSAL DOS SERVIÇOS (I + II + III + ...)</t>
  </si>
  <si>
    <t>Valor Total do Serviço (F) = (D x E)</t>
  </si>
  <si>
    <t>Qde Postos (E)</t>
  </si>
  <si>
    <t>Valor Proposto por Posto (D) = (B x C)</t>
  </si>
  <si>
    <t>Qde de Empregados por posto ( C )</t>
  </si>
  <si>
    <t>Valor Por Empregado(B)</t>
  </si>
  <si>
    <t>Tipo de Serviço (A)</t>
  </si>
  <si>
    <t>Quadro Resumo - VALOR MENSAL DOS SERVIÇOS</t>
  </si>
  <si>
    <t>Diária</t>
  </si>
  <si>
    <t>PREÇO TOTAL POR EMPREGADO</t>
  </si>
  <si>
    <t>F</t>
  </si>
  <si>
    <t>Subtotal (A + B + C + D + E)</t>
  </si>
  <si>
    <t>E</t>
  </si>
  <si>
    <t>D</t>
  </si>
  <si>
    <t>Mão-de-Obra vinculada à execução contratual (valor por empregado)</t>
  </si>
  <si>
    <t>QUADRO RESUMO DO CUSTO POR EMPREGADO</t>
  </si>
  <si>
    <t>Valor dos Tributos = P1 - Po</t>
  </si>
  <si>
    <t>Po / (1 - To) = P1 = ..............................................................................................................................................................................................................................</t>
  </si>
  <si>
    <t>c)</t>
  </si>
  <si>
    <t>(Total dos Módulos 1, 2, 3, 4 e 5+ Custos indiretos + lucro)= Po = ........................................................................................................................................................</t>
  </si>
  <si>
    <t>b)</t>
  </si>
  <si>
    <t>Tributos % = To = .................................................................................................................................................................................................</t>
  </si>
  <si>
    <t>a)</t>
  </si>
  <si>
    <t>TOTAL DO MÓDULO 6</t>
  </si>
  <si>
    <t>ISS</t>
  </si>
  <si>
    <t>C.3</t>
  </si>
  <si>
    <t>COFINS</t>
  </si>
  <si>
    <t>C.2</t>
  </si>
  <si>
    <t>PIS</t>
  </si>
  <si>
    <t>C.1</t>
  </si>
  <si>
    <t>TRIBUTOS</t>
  </si>
  <si>
    <t>Lucro</t>
  </si>
  <si>
    <t>Custos Indiretos</t>
  </si>
  <si>
    <t>%</t>
  </si>
  <si>
    <t>CUSTOS INDIRETOS, TRIBUTOS E LUCRO</t>
  </si>
  <si>
    <t>MÓDULO 6 – CUSTOS INDIRETOS, TRIBUTOS E LUCRO</t>
  </si>
  <si>
    <t>-</t>
  </si>
  <si>
    <t>TOTAL DO MÓDULO 5</t>
  </si>
  <si>
    <t>Outros (Especificar)</t>
  </si>
  <si>
    <t>Equipamentos</t>
  </si>
  <si>
    <t>Materiais</t>
  </si>
  <si>
    <t xml:space="preserve">Uniformes </t>
  </si>
  <si>
    <t>INSUMOS DIVERSOS</t>
  </si>
  <si>
    <t>MÓDULO 5 – INSUMOS DIVERSOS</t>
  </si>
  <si>
    <t>TOTAL DO MÓDULO 4</t>
  </si>
  <si>
    <t>Intrajornada</t>
  </si>
  <si>
    <t>4.2</t>
  </si>
  <si>
    <t>Ausências Legais</t>
  </si>
  <si>
    <t>4.1</t>
  </si>
  <si>
    <t>Módulo 4 - Custo de Reposição do Profissional Ausente</t>
  </si>
  <si>
    <t>QUADRO-RESUMO DO MÓDULO 4 - CUSTO DE REPOSIÇÃO DO PROFISSIONAL AUSENTE</t>
  </si>
  <si>
    <t>TOTAL SUBMÓDULO 4.2</t>
  </si>
  <si>
    <t>Intervalo para Repouso ou Alimentação</t>
  </si>
  <si>
    <t>Submódulo 4.2 - Intrajornada</t>
  </si>
  <si>
    <t>TOTAL SUBMÓDULO 4.1</t>
  </si>
  <si>
    <t>Outros (especificar)</t>
  </si>
  <si>
    <t>Afastamento Maternidade</t>
  </si>
  <si>
    <r>
      <t>Ausência por Acidente de Trabalho</t>
    </r>
    <r>
      <rPr>
        <sz val="11"/>
        <color indexed="10"/>
        <rFont val="Calibri"/>
        <family val="2"/>
        <scheme val="minor"/>
      </rPr>
      <t xml:space="preserve"> </t>
    </r>
  </si>
  <si>
    <t>Licença Paternidade</t>
  </si>
  <si>
    <r>
      <t>Férias</t>
    </r>
    <r>
      <rPr>
        <sz val="11"/>
        <color indexed="8"/>
        <rFont val="Calibri"/>
        <family val="2"/>
        <scheme val="minor"/>
      </rPr>
      <t xml:space="preserve"> </t>
    </r>
  </si>
  <si>
    <t>Submódulo 4.1 - Ausências Legais</t>
  </si>
  <si>
    <t>MÓDULO 4 – CUSTO DE REPOSIÇÃO DO PROFISSIONAL AUSENTE</t>
  </si>
  <si>
    <t>TOTAL DO MÓDULO 3</t>
  </si>
  <si>
    <t xml:space="preserve">Multa do FGTS e Contribuição Social sobre o Aviso Prévio Trabalhado. </t>
  </si>
  <si>
    <t>Incidência de GPS, FGTS e outras contribuições o Aviso Prévio Trabalhado</t>
  </si>
  <si>
    <t xml:space="preserve">Aviso Prévio Trabalhado </t>
  </si>
  <si>
    <t xml:space="preserve">Multa do FGTS e Contribuição Social sobre o Aviso Prévio Indenizado. </t>
  </si>
  <si>
    <t>Incidência do FGTS sobre Aviso Prévio Indenizado</t>
  </si>
  <si>
    <t>Aviso Prévio Indenizado</t>
  </si>
  <si>
    <t>PROVISÃO PARA RESCISÃO</t>
  </si>
  <si>
    <t>MÓDULO 3 – PROVISÃO PARA RESCISÃO</t>
  </si>
  <si>
    <t>TOTAL DO MÓDULO 2</t>
  </si>
  <si>
    <t>Benefícios Mensais e Diários</t>
  </si>
  <si>
    <t>2.3</t>
  </si>
  <si>
    <t>GPS, FGTS e Outras Contribuições</t>
  </si>
  <si>
    <t>2.2</t>
  </si>
  <si>
    <t>13º Salário, Férias e Adicional de Férias</t>
  </si>
  <si>
    <t>2.1</t>
  </si>
  <si>
    <t>Módulo 2 - Encargos, Benefícios Anuais, Mensais e Diários</t>
  </si>
  <si>
    <t>QUADRO-RESUMO DO MÓDULO 2 - ENCARGOS, BENEFÍCIOS ANUAIS, MENSAIS E DIÁRIOS</t>
  </si>
  <si>
    <t>TOTAL SUBMÓDULO 2.3</t>
  </si>
  <si>
    <t>Outros</t>
  </si>
  <si>
    <t>Seguro de vida, invalidez e funeral</t>
  </si>
  <si>
    <t>Cesta básica</t>
  </si>
  <si>
    <t>Plano de Saúde</t>
  </si>
  <si>
    <t xml:space="preserve">Auxílio-Refeição/Alimentação </t>
  </si>
  <si>
    <t xml:space="preserve">Transporte </t>
  </si>
  <si>
    <t>Submódulo 2.3 - Benefícios Mensais e Diários</t>
  </si>
  <si>
    <t>TOTAL SUBMÓDULO 2.2</t>
  </si>
  <si>
    <t xml:space="preserve">FGTS </t>
  </si>
  <si>
    <t xml:space="preserve">INCRA </t>
  </si>
  <si>
    <t>SEBRAE</t>
  </si>
  <si>
    <t>H</t>
  </si>
  <si>
    <t xml:space="preserve">SENAI ou SENAC </t>
  </si>
  <si>
    <t>SESI ou SESC</t>
  </si>
  <si>
    <t>SEGURO ACIDENTE DO TRABALHO</t>
  </si>
  <si>
    <t>G</t>
  </si>
  <si>
    <t>SALÁRIO EDUCAÇÃO</t>
  </si>
  <si>
    <t xml:space="preserve">INSS </t>
  </si>
  <si>
    <t>Submódulo 2.2 - GPS, FGTS e Outras Contribuições</t>
  </si>
  <si>
    <t>TOTAL DO SUBMÓDULO 2.1</t>
  </si>
  <si>
    <t>Férias e Adicional de Férias</t>
  </si>
  <si>
    <r>
      <t>13 (Décimo-terceiro) salário</t>
    </r>
    <r>
      <rPr>
        <sz val="11"/>
        <color indexed="10"/>
        <rFont val="Calibri"/>
        <family val="2"/>
        <scheme val="minor"/>
      </rPr>
      <t xml:space="preserve"> </t>
    </r>
  </si>
  <si>
    <t>Submódulo 2.1 - 13º Salário, Férias e Adicional de Férias</t>
  </si>
  <si>
    <t>MÓDULO 2 – ENCARGOS E BENEFÍCIOS ANUAIS, MENSAIS E DIÁRIOS</t>
  </si>
  <si>
    <t>TOTAL DO MÓDULO 1</t>
  </si>
  <si>
    <t>Adicional de Hora Noturna Reduzida</t>
  </si>
  <si>
    <t>Adiconal Noturno</t>
  </si>
  <si>
    <t>Salário Base</t>
  </si>
  <si>
    <t>COMPOSIÇÃO DA REMUNERAÇÃO</t>
  </si>
  <si>
    <t>MÓDULO 1 - COMPOSIÇÃO DA REMUNERAÇÃO</t>
  </si>
  <si>
    <t>Data base da categoria (dia/mês/ano)</t>
  </si>
  <si>
    <t>Categoria profissional (vinculada à execução contratual)</t>
  </si>
  <si>
    <t>Salário Nominativo da Categoria Profissional</t>
  </si>
  <si>
    <t>Classificação Brasileira de Ocupações (CBO)</t>
  </si>
  <si>
    <t>Tipo de serviço (mesmo serviço com características distintas)</t>
  </si>
  <si>
    <t>Dados para composição dos custos referentes à mão-de-obra</t>
  </si>
  <si>
    <t>Mão de obra vinculada à execução contratual</t>
  </si>
  <si>
    <t>Mão de obra</t>
  </si>
  <si>
    <t>Adicional de Periculosidade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</si>
</sst>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3" applyFont="1"/>
    <xf numFmtId="44" fontId="5" fillId="0" borderId="0" xfId="5" applyNumberFormat="1" applyFont="1" applyFill="1" applyBorder="1"/>
    <xf numFmtId="0" fontId="4" fillId="0" borderId="0" xfId="3" applyFont="1" applyAlignment="1">
      <alignment horizontal="center"/>
    </xf>
    <xf numFmtId="44" fontId="5" fillId="0" borderId="1" xfId="5" applyNumberFormat="1" applyFont="1" applyFill="1" applyBorder="1"/>
    <xf numFmtId="0" fontId="5" fillId="0" borderId="0" xfId="3" applyFont="1" applyAlignment="1">
      <alignment horizontal="center"/>
    </xf>
    <xf numFmtId="44" fontId="1" fillId="0" borderId="5" xfId="5" applyNumberFormat="1" applyFont="1" applyFill="1" applyBorder="1"/>
    <xf numFmtId="0" fontId="4" fillId="0" borderId="9" xfId="3" applyFont="1" applyBorder="1" applyAlignment="1">
      <alignment horizontal="center"/>
    </xf>
    <xf numFmtId="44" fontId="1" fillId="0" borderId="13" xfId="5" applyNumberFormat="1" applyFont="1" applyFill="1" applyBorder="1"/>
    <xf numFmtId="0" fontId="4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4" fillId="0" borderId="25" xfId="3" applyFont="1" applyBorder="1"/>
    <xf numFmtId="0" fontId="4" fillId="0" borderId="26" xfId="3" applyFont="1" applyBorder="1"/>
    <xf numFmtId="44" fontId="5" fillId="0" borderId="18" xfId="5" applyNumberFormat="1" applyFont="1" applyFill="1" applyBorder="1"/>
    <xf numFmtId="44" fontId="1" fillId="0" borderId="19" xfId="5" applyNumberFormat="1" applyFont="1" applyFill="1" applyBorder="1" applyAlignment="1"/>
    <xf numFmtId="0" fontId="4" fillId="0" borderId="18" xfId="3" applyFont="1" applyBorder="1" applyAlignment="1">
      <alignment horizontal="center"/>
    </xf>
    <xf numFmtId="44" fontId="1" fillId="0" borderId="3" xfId="5" applyNumberFormat="1" applyFont="1" applyFill="1" applyBorder="1" applyAlignment="1"/>
    <xf numFmtId="165" fontId="4" fillId="0" borderId="18" xfId="3" applyNumberFormat="1" applyFont="1" applyBorder="1"/>
    <xf numFmtId="0" fontId="5" fillId="0" borderId="18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2" fontId="4" fillId="0" borderId="27" xfId="3" applyNumberFormat="1" applyFont="1" applyBorder="1"/>
    <xf numFmtId="0" fontId="4" fillId="0" borderId="11" xfId="3" applyFont="1" applyBorder="1"/>
    <xf numFmtId="44" fontId="5" fillId="0" borderId="5" xfId="5" applyNumberFormat="1" applyFont="1" applyFill="1" applyBorder="1"/>
    <xf numFmtId="0" fontId="5" fillId="0" borderId="28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2" fontId="5" fillId="0" borderId="25" xfId="3" applyNumberFormat="1" applyFont="1" applyBorder="1"/>
    <xf numFmtId="0" fontId="4" fillId="0" borderId="26" xfId="3" applyFont="1" applyBorder="1" applyAlignment="1">
      <alignment horizontal="center"/>
    </xf>
    <xf numFmtId="44" fontId="5" fillId="0" borderId="29" xfId="5" applyNumberFormat="1" applyFont="1" applyFill="1" applyBorder="1"/>
    <xf numFmtId="10" fontId="1" fillId="0" borderId="30" xfId="6" applyNumberFormat="1" applyFont="1" applyFill="1" applyBorder="1" applyAlignment="1"/>
    <xf numFmtId="0" fontId="4" fillId="0" borderId="31" xfId="3" applyFont="1" applyBorder="1" applyAlignment="1">
      <alignment horizontal="center"/>
    </xf>
    <xf numFmtId="2" fontId="4" fillId="0" borderId="25" xfId="3" applyNumberFormat="1" applyFont="1" applyBorder="1"/>
    <xf numFmtId="10" fontId="1" fillId="0" borderId="0" xfId="6" applyNumberFormat="1" applyFont="1" applyFill="1" applyBorder="1" applyAlignment="1"/>
    <xf numFmtId="0" fontId="4" fillId="0" borderId="0" xfId="3" applyFont="1" applyAlignment="1">
      <alignment horizontal="left"/>
    </xf>
    <xf numFmtId="44" fontId="4" fillId="0" borderId="25" xfId="5" applyNumberFormat="1" applyFont="1" applyFill="1" applyBorder="1"/>
    <xf numFmtId="44" fontId="1" fillId="0" borderId="25" xfId="5" applyNumberFormat="1" applyFont="1" applyFill="1" applyBorder="1"/>
    <xf numFmtId="2" fontId="4" fillId="0" borderId="32" xfId="3" applyNumberFormat="1" applyFont="1" applyBorder="1"/>
    <xf numFmtId="10" fontId="1" fillId="0" borderId="33" xfId="6" applyNumberFormat="1" applyFont="1" applyFill="1" applyBorder="1" applyAlignment="1"/>
    <xf numFmtId="0" fontId="4" fillId="0" borderId="34" xfId="3" applyFont="1" applyBorder="1" applyAlignment="1">
      <alignment horizontal="center"/>
    </xf>
    <xf numFmtId="10" fontId="5" fillId="0" borderId="28" xfId="6" applyNumberFormat="1" applyFont="1" applyFill="1" applyBorder="1" applyAlignment="1">
      <alignment horizontal="center"/>
    </xf>
    <xf numFmtId="10" fontId="1" fillId="0" borderId="28" xfId="6" applyNumberFormat="1" applyFont="1" applyFill="1" applyBorder="1" applyAlignment="1">
      <alignment horizontal="center"/>
    </xf>
    <xf numFmtId="44" fontId="1" fillId="0" borderId="5" xfId="5" applyNumberFormat="1" applyFont="1" applyFill="1" applyBorder="1" applyAlignment="1">
      <alignment horizontal="center"/>
    </xf>
    <xf numFmtId="10" fontId="5" fillId="0" borderId="28" xfId="3" applyNumberFormat="1" applyFont="1" applyBorder="1" applyAlignment="1">
      <alignment horizontal="center"/>
    </xf>
    <xf numFmtId="0" fontId="4" fillId="0" borderId="28" xfId="3" applyFont="1" applyBorder="1" applyAlignment="1">
      <alignment horizontal="center"/>
    </xf>
    <xf numFmtId="0" fontId="4" fillId="0" borderId="28" xfId="3" applyFont="1" applyBorder="1"/>
    <xf numFmtId="44" fontId="4" fillId="0" borderId="5" xfId="5" applyNumberFormat="1" applyFont="1" applyFill="1" applyBorder="1"/>
    <xf numFmtId="10" fontId="4" fillId="0" borderId="28" xfId="3" applyNumberFormat="1" applyFont="1" applyBorder="1" applyAlignment="1">
      <alignment horizontal="center"/>
    </xf>
    <xf numFmtId="0" fontId="4" fillId="0" borderId="12" xfId="3" applyFont="1" applyBorder="1"/>
    <xf numFmtId="0" fontId="5" fillId="0" borderId="11" xfId="3" applyFont="1" applyBorder="1"/>
    <xf numFmtId="0" fontId="5" fillId="0" borderId="35" xfId="3" applyFont="1" applyBorder="1"/>
    <xf numFmtId="44" fontId="5" fillId="0" borderId="39" xfId="5" applyNumberFormat="1" applyFont="1" applyFill="1" applyBorder="1"/>
    <xf numFmtId="10" fontId="5" fillId="0" borderId="39" xfId="3" applyNumberFormat="1" applyFont="1" applyBorder="1" applyAlignment="1">
      <alignment horizontal="center"/>
    </xf>
    <xf numFmtId="44" fontId="5" fillId="0" borderId="40" xfId="5" applyNumberFormat="1" applyFont="1" applyFill="1" applyBorder="1"/>
    <xf numFmtId="44" fontId="1" fillId="0" borderId="5" xfId="5" applyNumberFormat="1" applyFont="1" applyFill="1" applyBorder="1" applyAlignment="1">
      <alignment horizontal="right"/>
    </xf>
    <xf numFmtId="165" fontId="4" fillId="0" borderId="28" xfId="5" applyFont="1" applyFill="1" applyBorder="1" applyAlignment="1">
      <alignment horizontal="center"/>
    </xf>
    <xf numFmtId="44" fontId="5" fillId="0" borderId="5" xfId="1" applyFont="1" applyFill="1" applyBorder="1"/>
    <xf numFmtId="0" fontId="5" fillId="0" borderId="26" xfId="3" applyFont="1" applyBorder="1" applyAlignment="1">
      <alignment horizontal="center"/>
    </xf>
    <xf numFmtId="44" fontId="2" fillId="0" borderId="5" xfId="5" applyNumberFormat="1" applyFont="1" applyFill="1" applyBorder="1"/>
    <xf numFmtId="44" fontId="5" fillId="0" borderId="5" xfId="5" applyNumberFormat="1" applyFont="1" applyFill="1" applyBorder="1" applyAlignment="1"/>
    <xf numFmtId="44" fontId="1" fillId="0" borderId="5" xfId="1" applyFont="1" applyFill="1" applyBorder="1"/>
    <xf numFmtId="0" fontId="1" fillId="0" borderId="28" xfId="6" applyNumberFormat="1" applyFont="1" applyFill="1" applyBorder="1" applyAlignment="1">
      <alignment horizontal="center"/>
    </xf>
    <xf numFmtId="9" fontId="1" fillId="0" borderId="28" xfId="2" applyFont="1" applyFill="1" applyBorder="1" applyAlignment="1">
      <alignment horizontal="center"/>
    </xf>
    <xf numFmtId="14" fontId="4" fillId="0" borderId="5" xfId="3" applyNumberFormat="1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0" fontId="4" fillId="0" borderId="5" xfId="3" applyFont="1" applyBorder="1" applyAlignment="1">
      <alignment horizontal="center" wrapText="1"/>
    </xf>
    <xf numFmtId="44" fontId="1" fillId="0" borderId="28" xfId="5" applyNumberFormat="1" applyFont="1" applyFill="1" applyBorder="1" applyAlignment="1">
      <alignment horizontal="center"/>
    </xf>
    <xf numFmtId="10" fontId="4" fillId="0" borderId="28" xfId="2" applyNumberFormat="1" applyFont="1" applyFill="1" applyBorder="1" applyAlignment="1">
      <alignment horizontal="center"/>
    </xf>
    <xf numFmtId="44" fontId="8" fillId="0" borderId="28" xfId="5" applyNumberFormat="1" applyFont="1" applyFill="1" applyBorder="1" applyAlignment="1">
      <alignment horizontal="center"/>
    </xf>
    <xf numFmtId="10" fontId="8" fillId="0" borderId="28" xfId="3" applyNumberFormat="1" applyFont="1" applyBorder="1" applyAlignment="1">
      <alignment horizontal="center"/>
    </xf>
    <xf numFmtId="10" fontId="4" fillId="0" borderId="28" xfId="6" applyNumberFormat="1" applyFont="1" applyFill="1" applyBorder="1" applyAlignment="1">
      <alignment horizontal="center"/>
    </xf>
    <xf numFmtId="0" fontId="5" fillId="0" borderId="43" xfId="3" applyFont="1" applyBorder="1" applyAlignment="1">
      <alignment horizontal="center"/>
    </xf>
    <xf numFmtId="0" fontId="5" fillId="0" borderId="33" xfId="3" applyFont="1" applyBorder="1" applyAlignment="1">
      <alignment horizontal="center"/>
    </xf>
    <xf numFmtId="0" fontId="5" fillId="0" borderId="44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4" fillId="0" borderId="29" xfId="3" applyFont="1" applyBorder="1" applyAlignment="1">
      <alignment horizontal="center"/>
    </xf>
    <xf numFmtId="0" fontId="5" fillId="0" borderId="35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27" xfId="3" applyFont="1" applyBorder="1" applyAlignment="1">
      <alignment horizontal="center"/>
    </xf>
    <xf numFmtId="0" fontId="4" fillId="0" borderId="12" xfId="3" applyFont="1" applyBorder="1" applyAlignment="1">
      <alignment horizontal="left"/>
    </xf>
    <xf numFmtId="0" fontId="4" fillId="0" borderId="11" xfId="3" applyFont="1" applyBorder="1" applyAlignment="1">
      <alignment horizontal="left"/>
    </xf>
    <xf numFmtId="0" fontId="4" fillId="0" borderId="10" xfId="3" applyFont="1" applyBorder="1" applyAlignment="1">
      <alignment horizontal="left"/>
    </xf>
    <xf numFmtId="0" fontId="5" fillId="0" borderId="9" xfId="3" applyFont="1" applyBorder="1" applyAlignment="1">
      <alignment horizontal="center"/>
    </xf>
    <xf numFmtId="0" fontId="5" fillId="0" borderId="42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4" fillId="0" borderId="35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27" xfId="3" applyFont="1" applyBorder="1" applyAlignment="1">
      <alignment horizontal="center"/>
    </xf>
    <xf numFmtId="0" fontId="4" fillId="0" borderId="28" xfId="3" applyFont="1" applyBorder="1" applyAlignment="1">
      <alignment horizontal="left"/>
    </xf>
    <xf numFmtId="0" fontId="4" fillId="0" borderId="43" xfId="3" applyFont="1" applyBorder="1" applyAlignment="1">
      <alignment horizontal="left"/>
    </xf>
    <xf numFmtId="0" fontId="4" fillId="0" borderId="33" xfId="3" applyFont="1" applyBorder="1" applyAlignment="1">
      <alignment horizontal="left"/>
    </xf>
    <xf numFmtId="0" fontId="5" fillId="0" borderId="10" xfId="3" applyFont="1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25" xfId="3" applyFont="1" applyBorder="1" applyAlignment="1">
      <alignment horizontal="center"/>
    </xf>
    <xf numFmtId="0" fontId="4" fillId="0" borderId="28" xfId="3" applyFont="1" applyBorder="1"/>
    <xf numFmtId="0" fontId="5" fillId="0" borderId="41" xfId="3" applyFont="1" applyBorder="1" applyAlignment="1">
      <alignment horizontal="center"/>
    </xf>
    <xf numFmtId="0" fontId="5" fillId="0" borderId="39" xfId="3" applyFont="1" applyBorder="1" applyAlignment="1">
      <alignment horizontal="center"/>
    </xf>
    <xf numFmtId="0" fontId="5" fillId="0" borderId="38" xfId="3" applyFont="1" applyBorder="1" applyAlignment="1">
      <alignment horizontal="center"/>
    </xf>
    <xf numFmtId="0" fontId="5" fillId="0" borderId="37" xfId="3" applyFont="1" applyBorder="1" applyAlignment="1">
      <alignment horizontal="center"/>
    </xf>
    <xf numFmtId="0" fontId="5" fillId="0" borderId="36" xfId="3" applyFont="1" applyBorder="1" applyAlignment="1">
      <alignment horizontal="center"/>
    </xf>
    <xf numFmtId="0" fontId="5" fillId="0" borderId="31" xfId="3" applyFont="1" applyBorder="1" applyAlignment="1">
      <alignment horizontal="center"/>
    </xf>
    <xf numFmtId="0" fontId="5" fillId="0" borderId="30" xfId="3" applyFont="1" applyBorder="1" applyAlignment="1">
      <alignment horizontal="center"/>
    </xf>
    <xf numFmtId="0" fontId="5" fillId="0" borderId="29" xfId="3" applyFont="1" applyBorder="1" applyAlignment="1">
      <alignment horizontal="center"/>
    </xf>
    <xf numFmtId="0" fontId="5" fillId="0" borderId="34" xfId="3" applyFont="1" applyBorder="1" applyAlignment="1">
      <alignment horizontal="center"/>
    </xf>
    <xf numFmtId="0" fontId="5" fillId="0" borderId="32" xfId="3" applyFont="1" applyBorder="1" applyAlignment="1">
      <alignment horizontal="center"/>
    </xf>
    <xf numFmtId="0" fontId="5" fillId="0" borderId="28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4" fillId="0" borderId="25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5" fillId="0" borderId="24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5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left"/>
    </xf>
    <xf numFmtId="0" fontId="4" fillId="0" borderId="15" xfId="3" applyFont="1" applyBorder="1" applyAlignment="1">
      <alignment horizontal="left"/>
    </xf>
    <xf numFmtId="0" fontId="4" fillId="0" borderId="14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4" fillId="0" borderId="4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4" xfId="3" applyFont="1" applyBorder="1" applyAlignment="1">
      <alignment horizontal="center" wrapText="1"/>
    </xf>
    <xf numFmtId="0" fontId="4" fillId="0" borderId="3" xfId="3" applyFont="1" applyBorder="1" applyAlignment="1">
      <alignment horizontal="center" wrapText="1"/>
    </xf>
    <xf numFmtId="0" fontId="4" fillId="0" borderId="19" xfId="3" applyFont="1" applyBorder="1" applyAlignment="1">
      <alignment horizontal="center" wrapText="1"/>
    </xf>
    <xf numFmtId="0" fontId="4" fillId="0" borderId="21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19" xfId="3" applyFont="1" applyBorder="1" applyAlignment="1">
      <alignment horizontal="center"/>
    </xf>
    <xf numFmtId="0" fontId="5" fillId="0" borderId="20" xfId="3" applyFont="1" applyBorder="1" applyAlignment="1">
      <alignment horizontal="left"/>
    </xf>
    <xf numFmtId="0" fontId="5" fillId="0" borderId="3" xfId="3" applyFont="1" applyBorder="1" applyAlignment="1">
      <alignment horizontal="left"/>
    </xf>
    <xf numFmtId="0" fontId="5" fillId="0" borderId="19" xfId="3" applyFont="1" applyBorder="1" applyAlignment="1">
      <alignment horizontal="left"/>
    </xf>
  </cellXfs>
  <cellStyles count="7">
    <cellStyle name="Moeda" xfId="1" builtinId="4"/>
    <cellStyle name="Moeda 2" xfId="5" xr:uid="{F6DC83FF-D7BD-4BFE-8AF6-5D583618D515}"/>
    <cellStyle name="Normal" xfId="0" builtinId="0"/>
    <cellStyle name="Normal 2" xfId="3" xr:uid="{9BBFC268-9380-4522-9C5C-66E005EE4002}"/>
    <cellStyle name="Porcentagem" xfId="2" builtinId="5"/>
    <cellStyle name="Porcentagem 2" xfId="6" xr:uid="{B2782207-B3C5-4FE2-9643-10DE441E5FC6}"/>
    <cellStyle name="Vírgula 2" xfId="4" xr:uid="{2ED72A7E-9DC9-4EF1-8736-B0FCCEEF3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borges.FIEMA/Downloads/PLANILHA_SES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CONSOLIDADA"/>
      <sheetName val="LT 1-12H Diu-SLZ"/>
      <sheetName val="LT 1-12H Not-SLZ"/>
      <sheetName val="LT 1-12H Diu-SLZ-SUPERV"/>
      <sheetName val="LT 1-12H Not-SLZ-SUPERV"/>
      <sheetName val="12 Diu - SLZ"/>
      <sheetName val="12 Not - SLZ"/>
      <sheetName val="12 Diu-Araçagy"/>
      <sheetName val="12 Not-Araçagy"/>
      <sheetName val="12 Diu - SLZ_MOTORIZADO"/>
      <sheetName val="12 Not - BACABAL"/>
      <sheetName val="12 Not - AÇAILÂNDIA"/>
      <sheetName val="12 Not - ITZ"/>
      <sheetName val="12 Not - CAXIAS"/>
      <sheetName val="12 Not - ROSÁRIO"/>
      <sheetName val="UNIF-"/>
      <sheetName val="EQUIP-"/>
      <sheetName val="ENC -"/>
      <sheetName val="BDI-"/>
      <sheetName val="SALÁRIO"/>
      <sheetName val="BENEF"/>
    </sheetNames>
    <sheetDataSet>
      <sheetData sheetId="0">
        <row r="4">
          <cell r="I4">
            <v>7.4499999999999997E-2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F15">
            <v>108.76</v>
          </cell>
        </row>
      </sheetData>
      <sheetData sheetId="16">
        <row r="23">
          <cell r="H23">
            <v>149.08000000000001</v>
          </cell>
        </row>
      </sheetData>
      <sheetData sheetId="17">
        <row r="10">
          <cell r="E10">
            <v>8.3299999999999999E-2</v>
          </cell>
        </row>
        <row r="20">
          <cell r="E20">
            <v>0.08</v>
          </cell>
        </row>
      </sheetData>
      <sheetData sheetId="18"/>
      <sheetData sheetId="19"/>
      <sheetData sheetId="20">
        <row r="8">
          <cell r="E8">
            <v>3.9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AE2C-4C08-4519-AB13-E217540B4FE0}">
  <dimension ref="A1:I133"/>
  <sheetViews>
    <sheetView showGridLines="0" showRowColHeaders="0" tabSelected="1" view="pageBreakPreview" zoomScaleNormal="100" zoomScaleSheetLayoutView="100" workbookViewId="0">
      <selection sqref="A1:I1"/>
    </sheetView>
  </sheetViews>
  <sheetFormatPr defaultColWidth="0" defaultRowHeight="15" zeroHeight="1" x14ac:dyDescent="0.25"/>
  <cols>
    <col min="1" max="1" width="10.140625" style="1" bestFit="1" customWidth="1"/>
    <col min="2" max="3" width="9.140625" style="1" customWidth="1"/>
    <col min="4" max="4" width="20.85546875" style="1" customWidth="1"/>
    <col min="5" max="5" width="12.85546875" style="1" bestFit="1" customWidth="1"/>
    <col min="6" max="6" width="12" style="1" customWidth="1"/>
    <col min="7" max="7" width="19.140625" style="1" customWidth="1"/>
    <col min="8" max="8" width="12.140625" style="1" customWidth="1"/>
    <col min="9" max="9" width="26.85546875" style="1" customWidth="1"/>
    <col min="10" max="16384" width="9.140625" style="1" hidden="1"/>
  </cols>
  <sheetData>
    <row r="1" spans="1:9" x14ac:dyDescent="0.25">
      <c r="A1" s="73" t="s">
        <v>129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 t="s">
        <v>128</v>
      </c>
      <c r="B2" s="77"/>
      <c r="C2" s="77"/>
      <c r="D2" s="77"/>
      <c r="E2" s="77"/>
      <c r="F2" s="77"/>
      <c r="G2" s="77"/>
      <c r="H2" s="77"/>
      <c r="I2" s="78"/>
    </row>
    <row r="3" spans="1:9" x14ac:dyDescent="0.25">
      <c r="A3" s="79" t="s">
        <v>127</v>
      </c>
      <c r="B3" s="80"/>
      <c r="C3" s="80"/>
      <c r="D3" s="80"/>
      <c r="E3" s="80"/>
      <c r="F3" s="80"/>
      <c r="G3" s="80"/>
      <c r="H3" s="80"/>
      <c r="I3" s="81"/>
    </row>
    <row r="4" spans="1:9" x14ac:dyDescent="0.25">
      <c r="A4" s="7">
        <v>1</v>
      </c>
      <c r="B4" s="82" t="s">
        <v>126</v>
      </c>
      <c r="C4" s="82"/>
      <c r="D4" s="82"/>
      <c r="E4" s="82"/>
      <c r="F4" s="82"/>
      <c r="G4" s="82"/>
      <c r="H4" s="82"/>
      <c r="I4" s="67"/>
    </row>
    <row r="5" spans="1:9" x14ac:dyDescent="0.25">
      <c r="A5" s="7">
        <v>2</v>
      </c>
      <c r="B5" s="82" t="s">
        <v>125</v>
      </c>
      <c r="C5" s="82"/>
      <c r="D5" s="82"/>
      <c r="E5" s="82"/>
      <c r="F5" s="82"/>
      <c r="G5" s="82"/>
      <c r="H5" s="82"/>
      <c r="I5" s="65"/>
    </row>
    <row r="6" spans="1:9" x14ac:dyDescent="0.25">
      <c r="A6" s="7">
        <v>3</v>
      </c>
      <c r="B6" s="82" t="s">
        <v>124</v>
      </c>
      <c r="C6" s="83"/>
      <c r="D6" s="83"/>
      <c r="E6" s="83"/>
      <c r="F6" s="83"/>
      <c r="G6" s="83"/>
      <c r="H6" s="84"/>
      <c r="I6" s="66"/>
    </row>
    <row r="7" spans="1:9" x14ac:dyDescent="0.25">
      <c r="A7" s="7">
        <v>4</v>
      </c>
      <c r="B7" s="82" t="s">
        <v>123</v>
      </c>
      <c r="C7" s="82"/>
      <c r="D7" s="82"/>
      <c r="E7" s="82"/>
      <c r="F7" s="82"/>
      <c r="G7" s="82"/>
      <c r="H7" s="82"/>
      <c r="I7" s="65"/>
    </row>
    <row r="8" spans="1:9" x14ac:dyDescent="0.25">
      <c r="A8" s="7">
        <v>5</v>
      </c>
      <c r="B8" s="82" t="s">
        <v>122</v>
      </c>
      <c r="C8" s="83"/>
      <c r="D8" s="83"/>
      <c r="E8" s="83"/>
      <c r="F8" s="83"/>
      <c r="G8" s="83"/>
      <c r="H8" s="84"/>
      <c r="I8" s="64"/>
    </row>
    <row r="9" spans="1:9" x14ac:dyDescent="0.25">
      <c r="A9" s="89"/>
      <c r="B9" s="90"/>
      <c r="C9" s="90"/>
      <c r="D9" s="90"/>
      <c r="E9" s="90"/>
      <c r="F9" s="90"/>
      <c r="G9" s="90"/>
      <c r="H9" s="90"/>
      <c r="I9" s="91"/>
    </row>
    <row r="10" spans="1:9" x14ac:dyDescent="0.25">
      <c r="A10" s="85" t="s">
        <v>121</v>
      </c>
      <c r="B10" s="87"/>
      <c r="C10" s="87"/>
      <c r="D10" s="87"/>
      <c r="E10" s="87"/>
      <c r="F10" s="87"/>
      <c r="G10" s="87"/>
      <c r="H10" s="87"/>
      <c r="I10" s="88"/>
    </row>
    <row r="11" spans="1:9" x14ac:dyDescent="0.25">
      <c r="A11" s="26">
        <v>1</v>
      </c>
      <c r="B11" s="87" t="s">
        <v>120</v>
      </c>
      <c r="C11" s="87"/>
      <c r="D11" s="87"/>
      <c r="E11" s="87"/>
      <c r="F11" s="87"/>
      <c r="G11" s="87"/>
      <c r="H11" s="25" t="s">
        <v>44</v>
      </c>
      <c r="I11" s="27" t="s">
        <v>7</v>
      </c>
    </row>
    <row r="12" spans="1:9" x14ac:dyDescent="0.25">
      <c r="A12" s="26" t="s">
        <v>6</v>
      </c>
      <c r="B12" s="92" t="s">
        <v>119</v>
      </c>
      <c r="C12" s="92"/>
      <c r="D12" s="92"/>
      <c r="E12" s="92"/>
      <c r="F12" s="92"/>
      <c r="G12" s="92"/>
      <c r="H12" s="46"/>
      <c r="I12" s="6">
        <f>I6</f>
        <v>0</v>
      </c>
    </row>
    <row r="13" spans="1:9" x14ac:dyDescent="0.25">
      <c r="A13" s="26" t="s">
        <v>4</v>
      </c>
      <c r="B13" s="82" t="s">
        <v>130</v>
      </c>
      <c r="C13" s="83"/>
      <c r="D13" s="83"/>
      <c r="E13" s="83"/>
      <c r="F13" s="83"/>
      <c r="G13" s="84"/>
      <c r="H13" s="42"/>
      <c r="I13" s="6">
        <f>$I$6*H13</f>
        <v>0</v>
      </c>
    </row>
    <row r="14" spans="1:9" x14ac:dyDescent="0.25">
      <c r="A14" s="26" t="s">
        <v>2</v>
      </c>
      <c r="B14" s="93" t="s">
        <v>118</v>
      </c>
      <c r="C14" s="94"/>
      <c r="D14" s="94"/>
      <c r="E14" s="94"/>
      <c r="F14" s="94"/>
      <c r="G14" s="84"/>
      <c r="H14" s="63"/>
      <c r="I14" s="6">
        <f>(SUM(I12:I13)/220)*H14*105</f>
        <v>0</v>
      </c>
    </row>
    <row r="15" spans="1:9" x14ac:dyDescent="0.25">
      <c r="A15" s="26" t="s">
        <v>24</v>
      </c>
      <c r="B15" s="82" t="s">
        <v>117</v>
      </c>
      <c r="C15" s="83"/>
      <c r="D15" s="83"/>
      <c r="E15" s="83"/>
      <c r="F15" s="83"/>
      <c r="G15" s="84"/>
      <c r="H15" s="62"/>
      <c r="I15" s="61">
        <f>SUM(I12:I14)/220*1.5*H15</f>
        <v>0</v>
      </c>
    </row>
    <row r="16" spans="1:9" x14ac:dyDescent="0.25">
      <c r="A16" s="26" t="s">
        <v>23</v>
      </c>
      <c r="B16" s="82" t="s">
        <v>66</v>
      </c>
      <c r="C16" s="83"/>
      <c r="D16" s="83"/>
      <c r="E16" s="83"/>
      <c r="F16" s="83"/>
      <c r="G16" s="84"/>
      <c r="H16" s="3"/>
      <c r="I16" s="6">
        <f>((SUM(I12:I14)/220)*1.5)*H16</f>
        <v>0</v>
      </c>
    </row>
    <row r="17" spans="1:9" x14ac:dyDescent="0.25">
      <c r="A17" s="85" t="s">
        <v>116</v>
      </c>
      <c r="B17" s="86"/>
      <c r="C17" s="86"/>
      <c r="D17" s="86"/>
      <c r="E17" s="86"/>
      <c r="F17" s="86"/>
      <c r="G17" s="87"/>
      <c r="H17" s="87"/>
      <c r="I17" s="60">
        <f>TRUNC(SUM(I12:I16),2)</f>
        <v>0</v>
      </c>
    </row>
    <row r="18" spans="1:9" x14ac:dyDescent="0.25">
      <c r="A18" s="58"/>
      <c r="B18" s="5"/>
      <c r="C18" s="5"/>
      <c r="D18" s="5"/>
      <c r="E18" s="5"/>
      <c r="F18" s="5"/>
      <c r="G18" s="5"/>
      <c r="H18" s="5"/>
      <c r="I18" s="28"/>
    </row>
    <row r="19" spans="1:9" x14ac:dyDescent="0.25">
      <c r="A19" s="85" t="s">
        <v>115</v>
      </c>
      <c r="B19" s="87"/>
      <c r="C19" s="87"/>
      <c r="D19" s="87"/>
      <c r="E19" s="87"/>
      <c r="F19" s="87"/>
      <c r="G19" s="87"/>
      <c r="H19" s="87"/>
      <c r="I19" s="88"/>
    </row>
    <row r="20" spans="1:9" x14ac:dyDescent="0.25">
      <c r="A20" s="85" t="s">
        <v>114</v>
      </c>
      <c r="B20" s="87"/>
      <c r="C20" s="87"/>
      <c r="D20" s="87"/>
      <c r="E20" s="87"/>
      <c r="F20" s="87"/>
      <c r="G20" s="87"/>
      <c r="H20" s="25" t="s">
        <v>44</v>
      </c>
      <c r="I20" s="27" t="s">
        <v>7</v>
      </c>
    </row>
    <row r="21" spans="1:9" x14ac:dyDescent="0.25">
      <c r="A21" s="26" t="s">
        <v>6</v>
      </c>
      <c r="B21" s="92" t="s">
        <v>113</v>
      </c>
      <c r="C21" s="92"/>
      <c r="D21" s="92"/>
      <c r="E21" s="92"/>
      <c r="F21" s="92"/>
      <c r="G21" s="92"/>
      <c r="H21" s="48">
        <v>8.3299999999999999E-2</v>
      </c>
      <c r="I21" s="6">
        <f>$I$17*H21</f>
        <v>0</v>
      </c>
    </row>
    <row r="22" spans="1:9" x14ac:dyDescent="0.25">
      <c r="A22" s="26" t="s">
        <v>4</v>
      </c>
      <c r="B22" s="92" t="s">
        <v>112</v>
      </c>
      <c r="C22" s="92"/>
      <c r="D22" s="92"/>
      <c r="E22" s="92"/>
      <c r="F22" s="92"/>
      <c r="G22" s="92"/>
      <c r="H22" s="48">
        <v>0.1111</v>
      </c>
      <c r="I22" s="6">
        <f>H22*I17</f>
        <v>0</v>
      </c>
    </row>
    <row r="23" spans="1:9" x14ac:dyDescent="0.25">
      <c r="A23" s="79" t="s">
        <v>111</v>
      </c>
      <c r="B23" s="80"/>
      <c r="C23" s="80"/>
      <c r="D23" s="80"/>
      <c r="E23" s="80"/>
      <c r="F23" s="80"/>
      <c r="G23" s="95"/>
      <c r="H23" s="44">
        <f>SUM(H21:H22)</f>
        <v>0.19440000000000002</v>
      </c>
      <c r="I23" s="59">
        <f>TRUNC(SUM(I21:I22),2)</f>
        <v>0</v>
      </c>
    </row>
    <row r="24" spans="1:9" x14ac:dyDescent="0.25">
      <c r="A24" s="96"/>
      <c r="B24" s="97"/>
      <c r="C24" s="97"/>
      <c r="D24" s="97"/>
      <c r="E24" s="97"/>
      <c r="F24" s="97"/>
      <c r="G24" s="97"/>
      <c r="H24" s="97"/>
      <c r="I24" s="98"/>
    </row>
    <row r="25" spans="1:9" x14ac:dyDescent="0.25">
      <c r="A25" s="85" t="s">
        <v>110</v>
      </c>
      <c r="B25" s="87"/>
      <c r="C25" s="87"/>
      <c r="D25" s="87"/>
      <c r="E25" s="87"/>
      <c r="F25" s="87"/>
      <c r="G25" s="87"/>
      <c r="H25" s="25" t="s">
        <v>44</v>
      </c>
      <c r="I25" s="27" t="s">
        <v>7</v>
      </c>
    </row>
    <row r="26" spans="1:9" x14ac:dyDescent="0.25">
      <c r="A26" s="26" t="s">
        <v>6</v>
      </c>
      <c r="B26" s="92" t="s">
        <v>109</v>
      </c>
      <c r="C26" s="92"/>
      <c r="D26" s="92"/>
      <c r="E26" s="92"/>
      <c r="F26" s="92"/>
      <c r="G26" s="92"/>
      <c r="H26" s="48">
        <v>0.2</v>
      </c>
      <c r="I26" s="6">
        <f t="shared" ref="I26:I32" si="0">($I$17+$I$23)*H26</f>
        <v>0</v>
      </c>
    </row>
    <row r="27" spans="1:9" x14ac:dyDescent="0.25">
      <c r="A27" s="26" t="s">
        <v>23</v>
      </c>
      <c r="B27" s="92" t="s">
        <v>108</v>
      </c>
      <c r="C27" s="92"/>
      <c r="D27" s="92"/>
      <c r="E27" s="92"/>
      <c r="F27" s="92"/>
      <c r="G27" s="92"/>
      <c r="H27" s="48">
        <v>2.5000000000000001E-2</v>
      </c>
      <c r="I27" s="6">
        <f t="shared" si="0"/>
        <v>0</v>
      </c>
    </row>
    <row r="28" spans="1:9" x14ac:dyDescent="0.25">
      <c r="A28" s="26" t="s">
        <v>107</v>
      </c>
      <c r="B28" s="92" t="s">
        <v>106</v>
      </c>
      <c r="C28" s="92"/>
      <c r="D28" s="92"/>
      <c r="E28" s="92"/>
      <c r="F28" s="92"/>
      <c r="G28" s="92"/>
      <c r="H28" s="71"/>
      <c r="I28" s="6">
        <f t="shared" si="0"/>
        <v>0</v>
      </c>
    </row>
    <row r="29" spans="1:9" x14ac:dyDescent="0.25">
      <c r="A29" s="26" t="s">
        <v>4</v>
      </c>
      <c r="B29" s="92" t="s">
        <v>105</v>
      </c>
      <c r="C29" s="92"/>
      <c r="D29" s="92"/>
      <c r="E29" s="92"/>
      <c r="F29" s="92"/>
      <c r="G29" s="92"/>
      <c r="H29" s="48">
        <v>1.4999999999999999E-2</v>
      </c>
      <c r="I29" s="6">
        <f t="shared" si="0"/>
        <v>0</v>
      </c>
    </row>
    <row r="30" spans="1:9" x14ac:dyDescent="0.25">
      <c r="A30" s="26" t="s">
        <v>2</v>
      </c>
      <c r="B30" s="92" t="s">
        <v>104</v>
      </c>
      <c r="C30" s="92"/>
      <c r="D30" s="92"/>
      <c r="E30" s="92"/>
      <c r="F30" s="92"/>
      <c r="G30" s="92"/>
      <c r="H30" s="48">
        <v>0.01</v>
      </c>
      <c r="I30" s="6">
        <f t="shared" si="0"/>
        <v>0</v>
      </c>
    </row>
    <row r="31" spans="1:9" x14ac:dyDescent="0.25">
      <c r="A31" s="26" t="s">
        <v>103</v>
      </c>
      <c r="B31" s="92" t="s">
        <v>102</v>
      </c>
      <c r="C31" s="92"/>
      <c r="D31" s="92"/>
      <c r="E31" s="92"/>
      <c r="F31" s="92"/>
      <c r="G31" s="92"/>
      <c r="H31" s="48">
        <v>6.0000000000000001E-3</v>
      </c>
      <c r="I31" s="6">
        <f t="shared" si="0"/>
        <v>0</v>
      </c>
    </row>
    <row r="32" spans="1:9" x14ac:dyDescent="0.25">
      <c r="A32" s="26" t="s">
        <v>24</v>
      </c>
      <c r="B32" s="92" t="s">
        <v>101</v>
      </c>
      <c r="C32" s="92"/>
      <c r="D32" s="92"/>
      <c r="E32" s="92"/>
      <c r="F32" s="92"/>
      <c r="G32" s="92"/>
      <c r="H32" s="48">
        <v>2E-3</v>
      </c>
      <c r="I32" s="6">
        <f t="shared" si="0"/>
        <v>0</v>
      </c>
    </row>
    <row r="33" spans="1:9" x14ac:dyDescent="0.25">
      <c r="A33" s="26" t="s">
        <v>21</v>
      </c>
      <c r="B33" s="92" t="s">
        <v>100</v>
      </c>
      <c r="C33" s="92"/>
      <c r="D33" s="92"/>
      <c r="E33" s="92"/>
      <c r="F33" s="92"/>
      <c r="G33" s="92"/>
      <c r="H33" s="48">
        <f>'[1]ENC -'!E20</f>
        <v>0.08</v>
      </c>
      <c r="I33" s="6">
        <f>(($I$17+$I$23)*H33)</f>
        <v>0</v>
      </c>
    </row>
    <row r="34" spans="1:9" x14ac:dyDescent="0.25">
      <c r="A34" s="85" t="s">
        <v>99</v>
      </c>
      <c r="B34" s="87"/>
      <c r="C34" s="87"/>
      <c r="D34" s="87"/>
      <c r="E34" s="87"/>
      <c r="F34" s="87"/>
      <c r="G34" s="87"/>
      <c r="H34" s="44">
        <f>SUM(H26:H33)</f>
        <v>0.33800000000000002</v>
      </c>
      <c r="I34" s="57">
        <f>TRUNC(SUM(I26:I33),2)</f>
        <v>0</v>
      </c>
    </row>
    <row r="35" spans="1:9" x14ac:dyDescent="0.25">
      <c r="A35" s="85"/>
      <c r="B35" s="87"/>
      <c r="C35" s="87"/>
      <c r="D35" s="87"/>
      <c r="E35" s="87"/>
      <c r="F35" s="87"/>
      <c r="G35" s="87"/>
      <c r="H35" s="87"/>
      <c r="I35" s="88"/>
    </row>
    <row r="36" spans="1:9" x14ac:dyDescent="0.25">
      <c r="A36" s="85" t="s">
        <v>98</v>
      </c>
      <c r="B36" s="87"/>
      <c r="C36" s="87"/>
      <c r="D36" s="87"/>
      <c r="E36" s="87"/>
      <c r="F36" s="87"/>
      <c r="G36" s="87"/>
      <c r="H36" s="44"/>
      <c r="I36" s="27" t="s">
        <v>7</v>
      </c>
    </row>
    <row r="37" spans="1:9" x14ac:dyDescent="0.25">
      <c r="A37" s="26" t="s">
        <v>6</v>
      </c>
      <c r="B37" s="99" t="s">
        <v>97</v>
      </c>
      <c r="C37" s="99"/>
      <c r="D37" s="99"/>
      <c r="E37" s="99"/>
      <c r="F37" s="99"/>
      <c r="G37" s="99"/>
      <c r="H37" s="70"/>
      <c r="I37" s="55">
        <f>(H37*2*22)-(I12*6%)</f>
        <v>0</v>
      </c>
    </row>
    <row r="38" spans="1:9" x14ac:dyDescent="0.25">
      <c r="A38" s="26" t="s">
        <v>4</v>
      </c>
      <c r="B38" s="99" t="s">
        <v>96</v>
      </c>
      <c r="C38" s="99"/>
      <c r="D38" s="99"/>
      <c r="E38" s="99"/>
      <c r="F38" s="99"/>
      <c r="G38" s="99"/>
      <c r="H38" s="68">
        <v>21</v>
      </c>
      <c r="I38" s="55">
        <f>(H38*22)-((H38*22)*20%)</f>
        <v>369.6</v>
      </c>
    </row>
    <row r="39" spans="1:9" x14ac:dyDescent="0.25">
      <c r="A39" s="26" t="s">
        <v>2</v>
      </c>
      <c r="B39" s="99" t="s">
        <v>95</v>
      </c>
      <c r="C39" s="99"/>
      <c r="D39" s="99"/>
      <c r="E39" s="99"/>
      <c r="F39" s="99"/>
      <c r="G39" s="99"/>
      <c r="H39" s="69">
        <v>0.04</v>
      </c>
      <c r="I39" s="55">
        <f>$I$6*H39</f>
        <v>0</v>
      </c>
    </row>
    <row r="40" spans="1:9" x14ac:dyDescent="0.25">
      <c r="A40" s="26" t="s">
        <v>24</v>
      </c>
      <c r="B40" s="82" t="s">
        <v>94</v>
      </c>
      <c r="C40" s="83"/>
      <c r="D40" s="83"/>
      <c r="E40" s="83"/>
      <c r="F40" s="83"/>
      <c r="G40" s="84"/>
      <c r="H40" s="56"/>
      <c r="I40" s="55">
        <v>111</v>
      </c>
    </row>
    <row r="41" spans="1:9" x14ac:dyDescent="0.25">
      <c r="A41" s="26" t="s">
        <v>23</v>
      </c>
      <c r="B41" s="99" t="s">
        <v>93</v>
      </c>
      <c r="C41" s="99"/>
      <c r="D41" s="99"/>
      <c r="E41" s="99"/>
      <c r="F41" s="99"/>
      <c r="G41" s="99"/>
      <c r="H41" s="45" t="s">
        <v>47</v>
      </c>
      <c r="I41" s="55">
        <v>0</v>
      </c>
    </row>
    <row r="42" spans="1:9" x14ac:dyDescent="0.25">
      <c r="A42" s="26" t="s">
        <v>21</v>
      </c>
      <c r="B42" s="99" t="s">
        <v>92</v>
      </c>
      <c r="C42" s="99"/>
      <c r="D42" s="99"/>
      <c r="E42" s="99"/>
      <c r="F42" s="99"/>
      <c r="G42" s="99"/>
      <c r="H42" s="45" t="s">
        <v>47</v>
      </c>
      <c r="I42" s="55">
        <v>0</v>
      </c>
    </row>
    <row r="43" spans="1:9" x14ac:dyDescent="0.25">
      <c r="A43" s="85" t="s">
        <v>91</v>
      </c>
      <c r="B43" s="87"/>
      <c r="C43" s="87"/>
      <c r="D43" s="87"/>
      <c r="E43" s="87"/>
      <c r="F43" s="87"/>
      <c r="G43" s="87"/>
      <c r="H43" s="87"/>
      <c r="I43" s="24">
        <f>TRUNC(SUM(I37:I42),2)</f>
        <v>480.6</v>
      </c>
    </row>
    <row r="44" spans="1:9" x14ac:dyDescent="0.25">
      <c r="A44" s="85"/>
      <c r="B44" s="87"/>
      <c r="C44" s="87"/>
      <c r="D44" s="87"/>
      <c r="E44" s="87"/>
      <c r="F44" s="87"/>
      <c r="G44" s="87"/>
      <c r="H44" s="87"/>
      <c r="I44" s="88"/>
    </row>
    <row r="45" spans="1:9" x14ac:dyDescent="0.25">
      <c r="A45" s="85" t="s">
        <v>90</v>
      </c>
      <c r="B45" s="87"/>
      <c r="C45" s="87"/>
      <c r="D45" s="87"/>
      <c r="E45" s="87"/>
      <c r="F45" s="87"/>
      <c r="G45" s="87"/>
      <c r="H45" s="87"/>
      <c r="I45" s="88"/>
    </row>
    <row r="46" spans="1:9" x14ac:dyDescent="0.25">
      <c r="A46" s="85" t="s">
        <v>89</v>
      </c>
      <c r="B46" s="87"/>
      <c r="C46" s="87"/>
      <c r="D46" s="87"/>
      <c r="E46" s="87"/>
      <c r="F46" s="87"/>
      <c r="G46" s="87"/>
      <c r="H46" s="87"/>
      <c r="I46" s="27" t="s">
        <v>7</v>
      </c>
    </row>
    <row r="47" spans="1:9" x14ac:dyDescent="0.25">
      <c r="A47" s="26" t="s">
        <v>88</v>
      </c>
      <c r="B47" s="92" t="s">
        <v>87</v>
      </c>
      <c r="C47" s="92"/>
      <c r="D47" s="92"/>
      <c r="E47" s="92"/>
      <c r="F47" s="92"/>
      <c r="G47" s="92"/>
      <c r="H47" s="92"/>
      <c r="I47" s="6">
        <f>I23</f>
        <v>0</v>
      </c>
    </row>
    <row r="48" spans="1:9" x14ac:dyDescent="0.25">
      <c r="A48" s="26" t="s">
        <v>86</v>
      </c>
      <c r="B48" s="92" t="s">
        <v>85</v>
      </c>
      <c r="C48" s="92"/>
      <c r="D48" s="92"/>
      <c r="E48" s="92"/>
      <c r="F48" s="92"/>
      <c r="G48" s="92"/>
      <c r="H48" s="92"/>
      <c r="I48" s="6">
        <f>I34</f>
        <v>0</v>
      </c>
    </row>
    <row r="49" spans="1:9" x14ac:dyDescent="0.25">
      <c r="A49" s="26" t="s">
        <v>84</v>
      </c>
      <c r="B49" s="92" t="s">
        <v>83</v>
      </c>
      <c r="C49" s="92"/>
      <c r="D49" s="92"/>
      <c r="E49" s="92"/>
      <c r="F49" s="92"/>
      <c r="G49" s="92"/>
      <c r="H49" s="92"/>
      <c r="I49" s="6">
        <f>I43</f>
        <v>480.6</v>
      </c>
    </row>
    <row r="50" spans="1:9" ht="15.75" thickBot="1" x14ac:dyDescent="0.3">
      <c r="A50" s="100" t="s">
        <v>82</v>
      </c>
      <c r="B50" s="101"/>
      <c r="C50" s="101"/>
      <c r="D50" s="101"/>
      <c r="E50" s="101"/>
      <c r="F50" s="101"/>
      <c r="G50" s="101"/>
      <c r="H50" s="101"/>
      <c r="I50" s="54">
        <f>TRUNC(SUM(I47:I49),2)</f>
        <v>480.6</v>
      </c>
    </row>
    <row r="51" spans="1:9" ht="15.75" thickBot="1" x14ac:dyDescent="0.3">
      <c r="A51" s="97"/>
      <c r="B51" s="97"/>
      <c r="C51" s="97"/>
      <c r="D51" s="97"/>
      <c r="E51" s="97"/>
      <c r="F51" s="97"/>
      <c r="G51" s="97"/>
      <c r="H51" s="97"/>
      <c r="I51" s="97"/>
    </row>
    <row r="52" spans="1:9" x14ac:dyDescent="0.25">
      <c r="A52" s="102" t="s">
        <v>81</v>
      </c>
      <c r="B52" s="103"/>
      <c r="C52" s="103"/>
      <c r="D52" s="103"/>
      <c r="E52" s="103"/>
      <c r="F52" s="103"/>
      <c r="G52" s="103"/>
      <c r="H52" s="103"/>
      <c r="I52" s="104"/>
    </row>
    <row r="53" spans="1:9" x14ac:dyDescent="0.25">
      <c r="A53" s="26">
        <v>3</v>
      </c>
      <c r="B53" s="87" t="s">
        <v>80</v>
      </c>
      <c r="C53" s="87"/>
      <c r="D53" s="87"/>
      <c r="E53" s="87"/>
      <c r="F53" s="87"/>
      <c r="G53" s="87"/>
      <c r="H53" s="25" t="s">
        <v>44</v>
      </c>
      <c r="I53" s="27" t="s">
        <v>7</v>
      </c>
    </row>
    <row r="54" spans="1:9" x14ac:dyDescent="0.25">
      <c r="A54" s="26" t="s">
        <v>6</v>
      </c>
      <c r="B54" s="92" t="s">
        <v>79</v>
      </c>
      <c r="C54" s="92"/>
      <c r="D54" s="92"/>
      <c r="E54" s="92"/>
      <c r="F54" s="92"/>
      <c r="G54" s="92"/>
      <c r="H54" s="71"/>
      <c r="I54" s="6">
        <f>$I$17*H54</f>
        <v>0</v>
      </c>
    </row>
    <row r="55" spans="1:9" x14ac:dyDescent="0.25">
      <c r="A55" s="26" t="s">
        <v>4</v>
      </c>
      <c r="B55" s="92" t="s">
        <v>78</v>
      </c>
      <c r="C55" s="92"/>
      <c r="D55" s="92"/>
      <c r="E55" s="92"/>
      <c r="F55" s="92"/>
      <c r="G55" s="92"/>
      <c r="H55" s="48">
        <f>H54*H33</f>
        <v>0</v>
      </c>
      <c r="I55" s="6">
        <f>$I$17*H55</f>
        <v>0</v>
      </c>
    </row>
    <row r="56" spans="1:9" x14ac:dyDescent="0.25">
      <c r="A56" s="26" t="s">
        <v>2</v>
      </c>
      <c r="B56" s="82" t="s">
        <v>77</v>
      </c>
      <c r="C56" s="83"/>
      <c r="D56" s="83"/>
      <c r="E56" s="83"/>
      <c r="F56" s="83"/>
      <c r="G56" s="84"/>
      <c r="H56" s="71"/>
      <c r="I56" s="6">
        <f>($I$17+$I$23)*H56</f>
        <v>0</v>
      </c>
    </row>
    <row r="57" spans="1:9" x14ac:dyDescent="0.25">
      <c r="A57" s="26" t="s">
        <v>24</v>
      </c>
      <c r="B57" s="92" t="s">
        <v>76</v>
      </c>
      <c r="C57" s="92"/>
      <c r="D57" s="92"/>
      <c r="E57" s="92"/>
      <c r="F57" s="92"/>
      <c r="G57" s="92"/>
      <c r="H57" s="48">
        <v>1.9400000000000001E-2</v>
      </c>
      <c r="I57" s="6">
        <f>$I$17*H57</f>
        <v>0</v>
      </c>
    </row>
    <row r="58" spans="1:9" x14ac:dyDescent="0.25">
      <c r="A58" s="26" t="s">
        <v>23</v>
      </c>
      <c r="B58" s="92" t="s">
        <v>75</v>
      </c>
      <c r="C58" s="92"/>
      <c r="D58" s="92"/>
      <c r="E58" s="92"/>
      <c r="F58" s="92"/>
      <c r="G58" s="92"/>
      <c r="H58" s="48">
        <f>H57*H34</f>
        <v>6.5572000000000009E-3</v>
      </c>
      <c r="I58" s="6">
        <f>$I$17*H58</f>
        <v>0</v>
      </c>
    </row>
    <row r="59" spans="1:9" x14ac:dyDescent="0.25">
      <c r="A59" s="26" t="s">
        <v>21</v>
      </c>
      <c r="B59" s="92" t="s">
        <v>74</v>
      </c>
      <c r="C59" s="92"/>
      <c r="D59" s="92"/>
      <c r="E59" s="92"/>
      <c r="F59" s="92"/>
      <c r="G59" s="92"/>
      <c r="H59" s="71"/>
      <c r="I59" s="6">
        <f>($I$17+$I$23)*H59</f>
        <v>0</v>
      </c>
    </row>
    <row r="60" spans="1:9" ht="15.75" thickBot="1" x14ac:dyDescent="0.3">
      <c r="A60" s="101" t="s">
        <v>73</v>
      </c>
      <c r="B60" s="101"/>
      <c r="C60" s="101"/>
      <c r="D60" s="101"/>
      <c r="E60" s="101"/>
      <c r="F60" s="101"/>
      <c r="G60" s="101"/>
      <c r="H60" s="53">
        <f>TRUNC(SUM(H54:H59),4)</f>
        <v>2.5899999999999999E-2</v>
      </c>
      <c r="I60" s="52">
        <f>TRUNC(SUM(I54:I59),2)</f>
        <v>0</v>
      </c>
    </row>
    <row r="61" spans="1:9" ht="15.75" thickBot="1" x14ac:dyDescent="0.3">
      <c r="A61" s="97"/>
      <c r="B61" s="97"/>
      <c r="C61" s="97"/>
      <c r="D61" s="97"/>
      <c r="E61" s="97"/>
      <c r="F61" s="97"/>
      <c r="G61" s="97"/>
      <c r="H61" s="97"/>
      <c r="I61" s="97"/>
    </row>
    <row r="62" spans="1:9" x14ac:dyDescent="0.25">
      <c r="A62" s="102" t="s">
        <v>72</v>
      </c>
      <c r="B62" s="103"/>
      <c r="C62" s="103"/>
      <c r="D62" s="103"/>
      <c r="E62" s="103"/>
      <c r="F62" s="103"/>
      <c r="G62" s="103"/>
      <c r="H62" s="103"/>
      <c r="I62" s="104"/>
    </row>
    <row r="63" spans="1:9" x14ac:dyDescent="0.25">
      <c r="A63" s="85" t="s">
        <v>71</v>
      </c>
      <c r="B63" s="87"/>
      <c r="C63" s="87"/>
      <c r="D63" s="87"/>
      <c r="E63" s="87"/>
      <c r="F63" s="87"/>
      <c r="G63" s="87"/>
      <c r="H63" s="25" t="s">
        <v>44</v>
      </c>
      <c r="I63" s="27" t="s">
        <v>7</v>
      </c>
    </row>
    <row r="64" spans="1:9" x14ac:dyDescent="0.25">
      <c r="A64" s="26" t="s">
        <v>6</v>
      </c>
      <c r="B64" s="92" t="s">
        <v>70</v>
      </c>
      <c r="C64" s="92"/>
      <c r="D64" s="92"/>
      <c r="E64" s="92"/>
      <c r="F64" s="92"/>
      <c r="G64" s="92"/>
      <c r="H64" s="48"/>
      <c r="I64" s="6">
        <f t="shared" ref="I64:I69" si="1">($I$17+$I$23+$I$34+$I$60)*H64</f>
        <v>0</v>
      </c>
    </row>
    <row r="65" spans="1:9" x14ac:dyDescent="0.25">
      <c r="A65" s="26" t="s">
        <v>4</v>
      </c>
      <c r="B65" s="92" t="s">
        <v>58</v>
      </c>
      <c r="C65" s="92"/>
      <c r="D65" s="92"/>
      <c r="E65" s="92"/>
      <c r="F65" s="92"/>
      <c r="G65" s="92"/>
      <c r="H65" s="48"/>
      <c r="I65" s="6">
        <f t="shared" si="1"/>
        <v>0</v>
      </c>
    </row>
    <row r="66" spans="1:9" x14ac:dyDescent="0.25">
      <c r="A66" s="26" t="s">
        <v>2</v>
      </c>
      <c r="B66" s="92" t="s">
        <v>69</v>
      </c>
      <c r="C66" s="92"/>
      <c r="D66" s="92"/>
      <c r="E66" s="92"/>
      <c r="F66" s="92"/>
      <c r="G66" s="92"/>
      <c r="H66" s="48"/>
      <c r="I66" s="6">
        <f t="shared" si="1"/>
        <v>0</v>
      </c>
    </row>
    <row r="67" spans="1:9" x14ac:dyDescent="0.25">
      <c r="A67" s="26" t="s">
        <v>24</v>
      </c>
      <c r="B67" s="92" t="s">
        <v>68</v>
      </c>
      <c r="C67" s="92"/>
      <c r="D67" s="92"/>
      <c r="E67" s="92"/>
      <c r="F67" s="92"/>
      <c r="G67" s="92"/>
      <c r="H67" s="48"/>
      <c r="I67" s="6">
        <f>($I$17+$I$23+$I$34+$I$60)*H67</f>
        <v>0</v>
      </c>
    </row>
    <row r="68" spans="1:9" x14ac:dyDescent="0.25">
      <c r="A68" s="26" t="s">
        <v>23</v>
      </c>
      <c r="B68" s="92" t="s">
        <v>67</v>
      </c>
      <c r="C68" s="92"/>
      <c r="D68" s="92"/>
      <c r="E68" s="92"/>
      <c r="F68" s="92"/>
      <c r="G68" s="92"/>
      <c r="H68" s="48"/>
      <c r="I68" s="6">
        <f t="shared" si="1"/>
        <v>0</v>
      </c>
    </row>
    <row r="69" spans="1:9" x14ac:dyDescent="0.25">
      <c r="A69" s="26" t="s">
        <v>21</v>
      </c>
      <c r="B69" s="92" t="s">
        <v>66</v>
      </c>
      <c r="C69" s="92"/>
      <c r="D69" s="92"/>
      <c r="E69" s="92"/>
      <c r="F69" s="92"/>
      <c r="G69" s="92"/>
      <c r="H69" s="48"/>
      <c r="I69" s="6">
        <f t="shared" si="1"/>
        <v>0</v>
      </c>
    </row>
    <row r="70" spans="1:9" x14ac:dyDescent="0.25">
      <c r="A70" s="85" t="s">
        <v>65</v>
      </c>
      <c r="B70" s="87"/>
      <c r="C70" s="87"/>
      <c r="D70" s="87"/>
      <c r="E70" s="87"/>
      <c r="F70" s="87"/>
      <c r="G70" s="87"/>
      <c r="H70" s="44">
        <f>TRUNC(SUM(H64:H69),4)</f>
        <v>0</v>
      </c>
      <c r="I70" s="24">
        <f>TRUNC(SUM(I64:I69),2)</f>
        <v>0</v>
      </c>
    </row>
    <row r="71" spans="1:9" x14ac:dyDescent="0.25">
      <c r="A71" s="79"/>
      <c r="B71" s="80"/>
      <c r="C71" s="80"/>
      <c r="D71" s="80"/>
      <c r="E71" s="80"/>
      <c r="F71" s="80"/>
      <c r="G71" s="80"/>
      <c r="H71" s="80"/>
      <c r="I71" s="81"/>
    </row>
    <row r="72" spans="1:9" x14ac:dyDescent="0.25">
      <c r="A72" s="85" t="s">
        <v>64</v>
      </c>
      <c r="B72" s="87"/>
      <c r="C72" s="87"/>
      <c r="D72" s="87"/>
      <c r="E72" s="87"/>
      <c r="F72" s="87"/>
      <c r="G72" s="87"/>
      <c r="H72" s="25" t="s">
        <v>44</v>
      </c>
      <c r="I72" s="27" t="s">
        <v>7</v>
      </c>
    </row>
    <row r="73" spans="1:9" x14ac:dyDescent="0.25">
      <c r="A73" s="26" t="s">
        <v>6</v>
      </c>
      <c r="B73" s="92" t="s">
        <v>63</v>
      </c>
      <c r="C73" s="92"/>
      <c r="D73" s="92"/>
      <c r="E73" s="92"/>
      <c r="F73" s="92"/>
      <c r="G73" s="92"/>
      <c r="H73" s="48">
        <v>0.5</v>
      </c>
      <c r="I73" s="6">
        <v>0</v>
      </c>
    </row>
    <row r="74" spans="1:9" x14ac:dyDescent="0.25">
      <c r="A74" s="85" t="s">
        <v>62</v>
      </c>
      <c r="B74" s="87"/>
      <c r="C74" s="87"/>
      <c r="D74" s="87"/>
      <c r="E74" s="87"/>
      <c r="F74" s="87"/>
      <c r="G74" s="87"/>
      <c r="H74" s="44">
        <f>TRUNC(SUM(H73),4)</f>
        <v>0.5</v>
      </c>
      <c r="I74" s="24">
        <f>TRUNC(SUM(I73),2)</f>
        <v>0</v>
      </c>
    </row>
    <row r="75" spans="1:9" x14ac:dyDescent="0.25">
      <c r="A75" s="105"/>
      <c r="B75" s="106"/>
      <c r="C75" s="106"/>
      <c r="D75" s="106"/>
      <c r="E75" s="106"/>
      <c r="F75" s="106"/>
      <c r="G75" s="106"/>
      <c r="H75" s="106"/>
      <c r="I75" s="107"/>
    </row>
    <row r="76" spans="1:9" x14ac:dyDescent="0.25">
      <c r="A76" s="85" t="s">
        <v>61</v>
      </c>
      <c r="B76" s="87"/>
      <c r="C76" s="87"/>
      <c r="D76" s="87"/>
      <c r="E76" s="87"/>
      <c r="F76" s="87"/>
      <c r="G76" s="87"/>
      <c r="H76" s="87"/>
      <c r="I76" s="88"/>
    </row>
    <row r="77" spans="1:9" x14ac:dyDescent="0.25">
      <c r="A77" s="51" t="s">
        <v>60</v>
      </c>
      <c r="B77" s="50"/>
      <c r="C77" s="50"/>
      <c r="D77" s="50"/>
      <c r="E77" s="50"/>
      <c r="F77" s="50"/>
      <c r="G77" s="50"/>
      <c r="H77" s="25" t="s">
        <v>44</v>
      </c>
      <c r="I77" s="27" t="s">
        <v>7</v>
      </c>
    </row>
    <row r="78" spans="1:9" x14ac:dyDescent="0.25">
      <c r="A78" s="26" t="s">
        <v>59</v>
      </c>
      <c r="B78" s="49" t="s">
        <v>58</v>
      </c>
      <c r="C78" s="23"/>
      <c r="D78" s="23"/>
      <c r="E78" s="23"/>
      <c r="F78" s="23"/>
      <c r="G78" s="23"/>
      <c r="H78" s="48">
        <f>H70</f>
        <v>0</v>
      </c>
      <c r="I78" s="6">
        <f>I70</f>
        <v>0</v>
      </c>
    </row>
    <row r="79" spans="1:9" x14ac:dyDescent="0.25">
      <c r="A79" s="26" t="s">
        <v>57</v>
      </c>
      <c r="B79" s="49" t="s">
        <v>56</v>
      </c>
      <c r="C79" s="23"/>
      <c r="D79" s="23"/>
      <c r="E79" s="23"/>
      <c r="F79" s="23"/>
      <c r="G79" s="23"/>
      <c r="H79" s="48">
        <f>H74</f>
        <v>0.5</v>
      </c>
      <c r="I79" s="6">
        <f>I74</f>
        <v>0</v>
      </c>
    </row>
    <row r="80" spans="1:9" x14ac:dyDescent="0.25">
      <c r="A80" s="79" t="s">
        <v>55</v>
      </c>
      <c r="B80" s="80"/>
      <c r="C80" s="80"/>
      <c r="D80" s="80"/>
      <c r="E80" s="80"/>
      <c r="F80" s="80"/>
      <c r="G80" s="80"/>
      <c r="H80" s="44">
        <f>H78+H79</f>
        <v>0.5</v>
      </c>
      <c r="I80" s="24">
        <f>TRUNC(SUM(I78:I79),2)</f>
        <v>0</v>
      </c>
    </row>
    <row r="81" spans="1:9" x14ac:dyDescent="0.25">
      <c r="A81" s="79"/>
      <c r="B81" s="80"/>
      <c r="C81" s="80"/>
      <c r="D81" s="80"/>
      <c r="E81" s="80"/>
      <c r="F81" s="80"/>
      <c r="G81" s="80"/>
      <c r="H81" s="80"/>
      <c r="I81" s="81"/>
    </row>
    <row r="82" spans="1:9" x14ac:dyDescent="0.25">
      <c r="A82" s="85" t="s">
        <v>54</v>
      </c>
      <c r="B82" s="87"/>
      <c r="C82" s="87"/>
      <c r="D82" s="87"/>
      <c r="E82" s="87"/>
      <c r="F82" s="87"/>
      <c r="G82" s="87"/>
      <c r="H82" s="87"/>
      <c r="I82" s="88"/>
    </row>
    <row r="83" spans="1:9" x14ac:dyDescent="0.25">
      <c r="A83" s="26">
        <v>5</v>
      </c>
      <c r="B83" s="87" t="s">
        <v>53</v>
      </c>
      <c r="C83" s="87"/>
      <c r="D83" s="87"/>
      <c r="E83" s="87"/>
      <c r="F83" s="87"/>
      <c r="G83" s="87"/>
      <c r="H83" s="25"/>
      <c r="I83" s="27" t="s">
        <v>7</v>
      </c>
    </row>
    <row r="84" spans="1:9" x14ac:dyDescent="0.25">
      <c r="A84" s="26" t="s">
        <v>6</v>
      </c>
      <c r="B84" s="99" t="s">
        <v>52</v>
      </c>
      <c r="C84" s="99"/>
      <c r="D84" s="99"/>
      <c r="E84" s="99"/>
      <c r="F84" s="99"/>
      <c r="G84" s="99"/>
      <c r="H84" s="45" t="s">
        <v>47</v>
      </c>
      <c r="I84" s="6">
        <v>128.43</v>
      </c>
    </row>
    <row r="85" spans="1:9" x14ac:dyDescent="0.25">
      <c r="A85" s="26" t="s">
        <v>4</v>
      </c>
      <c r="B85" s="99" t="s">
        <v>51</v>
      </c>
      <c r="C85" s="99"/>
      <c r="D85" s="99"/>
      <c r="E85" s="99"/>
      <c r="F85" s="99"/>
      <c r="G85" s="99"/>
      <c r="H85" s="45" t="s">
        <v>47</v>
      </c>
      <c r="I85" s="47">
        <v>0</v>
      </c>
    </row>
    <row r="86" spans="1:9" x14ac:dyDescent="0.25">
      <c r="A86" s="26" t="s">
        <v>2</v>
      </c>
      <c r="B86" s="99" t="s">
        <v>50</v>
      </c>
      <c r="C86" s="99"/>
      <c r="D86" s="99"/>
      <c r="E86" s="99"/>
      <c r="F86" s="99"/>
      <c r="G86" s="99"/>
      <c r="H86" s="45" t="s">
        <v>47</v>
      </c>
      <c r="I86" s="6">
        <v>0</v>
      </c>
    </row>
    <row r="87" spans="1:9" x14ac:dyDescent="0.25">
      <c r="A87" s="26" t="s">
        <v>24</v>
      </c>
      <c r="B87" s="99" t="s">
        <v>49</v>
      </c>
      <c r="C87" s="99"/>
      <c r="D87" s="99"/>
      <c r="E87" s="99"/>
      <c r="F87" s="99"/>
      <c r="G87" s="99"/>
      <c r="H87" s="45" t="s">
        <v>47</v>
      </c>
      <c r="I87" s="6">
        <v>0</v>
      </c>
    </row>
    <row r="88" spans="1:9" x14ac:dyDescent="0.25">
      <c r="A88" s="85" t="s">
        <v>48</v>
      </c>
      <c r="B88" s="87"/>
      <c r="C88" s="87"/>
      <c r="D88" s="87"/>
      <c r="E88" s="87"/>
      <c r="F88" s="87"/>
      <c r="G88" s="87"/>
      <c r="H88" s="44" t="s">
        <v>47</v>
      </c>
      <c r="I88" s="24">
        <f>TRUNC(SUM(I84:I87),2)</f>
        <v>128.43</v>
      </c>
    </row>
    <row r="89" spans="1:9" x14ac:dyDescent="0.25">
      <c r="A89" s="108"/>
      <c r="B89" s="74"/>
      <c r="C89" s="74"/>
      <c r="D89" s="74"/>
      <c r="E89" s="74"/>
      <c r="F89" s="74"/>
      <c r="G89" s="74"/>
      <c r="H89" s="74"/>
      <c r="I89" s="109"/>
    </row>
    <row r="90" spans="1:9" x14ac:dyDescent="0.25">
      <c r="A90" s="85" t="s">
        <v>46</v>
      </c>
      <c r="B90" s="87"/>
      <c r="C90" s="87"/>
      <c r="D90" s="87"/>
      <c r="E90" s="87"/>
      <c r="F90" s="87"/>
      <c r="G90" s="87"/>
      <c r="H90" s="87"/>
      <c r="I90" s="88"/>
    </row>
    <row r="91" spans="1:9" x14ac:dyDescent="0.25">
      <c r="A91" s="26">
        <v>6</v>
      </c>
      <c r="B91" s="87" t="s">
        <v>45</v>
      </c>
      <c r="C91" s="87"/>
      <c r="D91" s="87"/>
      <c r="E91" s="87"/>
      <c r="F91" s="87"/>
      <c r="G91" s="87"/>
      <c r="H91" s="25" t="s">
        <v>44</v>
      </c>
      <c r="I91" s="27" t="s">
        <v>7</v>
      </c>
    </row>
    <row r="92" spans="1:9" x14ac:dyDescent="0.25">
      <c r="A92" s="26" t="s">
        <v>6</v>
      </c>
      <c r="B92" s="92" t="s">
        <v>43</v>
      </c>
      <c r="C92" s="92"/>
      <c r="D92" s="92"/>
      <c r="E92" s="92"/>
      <c r="F92" s="92"/>
      <c r="G92" s="92"/>
      <c r="H92" s="72"/>
      <c r="I92" s="6">
        <f>(H92*I116)</f>
        <v>0</v>
      </c>
    </row>
    <row r="93" spans="1:9" x14ac:dyDescent="0.25">
      <c r="A93" s="26" t="s">
        <v>4</v>
      </c>
      <c r="B93" s="92" t="s">
        <v>42</v>
      </c>
      <c r="C93" s="92"/>
      <c r="D93" s="92"/>
      <c r="E93" s="92"/>
      <c r="F93" s="92"/>
      <c r="G93" s="92"/>
      <c r="H93" s="72"/>
      <c r="I93" s="6">
        <f>H93*(I92+I116)</f>
        <v>0</v>
      </c>
    </row>
    <row r="94" spans="1:9" x14ac:dyDescent="0.25">
      <c r="A94" s="26" t="s">
        <v>2</v>
      </c>
      <c r="B94" s="110" t="s">
        <v>41</v>
      </c>
      <c r="C94" s="110"/>
      <c r="D94" s="110"/>
      <c r="E94" s="110"/>
      <c r="F94" s="110"/>
      <c r="G94" s="110"/>
      <c r="H94" s="42"/>
      <c r="I94" s="43"/>
    </row>
    <row r="95" spans="1:9" x14ac:dyDescent="0.25">
      <c r="A95" s="26" t="s">
        <v>40</v>
      </c>
      <c r="B95" s="92" t="s">
        <v>39</v>
      </c>
      <c r="C95" s="92"/>
      <c r="D95" s="92"/>
      <c r="E95" s="92"/>
      <c r="F95" s="92"/>
      <c r="G95" s="92"/>
      <c r="H95" s="72">
        <v>6.4999999999999997E-3</v>
      </c>
      <c r="I95" s="6">
        <f>H95*I105</f>
        <v>4.3335467980295563</v>
      </c>
    </row>
    <row r="96" spans="1:9" x14ac:dyDescent="0.25">
      <c r="A96" s="26" t="s">
        <v>38</v>
      </c>
      <c r="B96" s="92" t="s">
        <v>37</v>
      </c>
      <c r="C96" s="92"/>
      <c r="D96" s="92"/>
      <c r="E96" s="92"/>
      <c r="F96" s="92"/>
      <c r="G96" s="92"/>
      <c r="H96" s="72">
        <v>0.03</v>
      </c>
      <c r="I96" s="6">
        <f>H96*I105</f>
        <v>20.000985221674878</v>
      </c>
    </row>
    <row r="97" spans="1:9" x14ac:dyDescent="0.25">
      <c r="A97" s="26" t="s">
        <v>36</v>
      </c>
      <c r="B97" s="92" t="s">
        <v>35</v>
      </c>
      <c r="C97" s="92"/>
      <c r="D97" s="92"/>
      <c r="E97" s="92"/>
      <c r="F97" s="92"/>
      <c r="G97" s="92"/>
      <c r="H97" s="42">
        <v>0.05</v>
      </c>
      <c r="I97" s="6">
        <f>H97*I105</f>
        <v>33.334975369458128</v>
      </c>
    </row>
    <row r="98" spans="1:9" x14ac:dyDescent="0.25">
      <c r="A98" s="85" t="s">
        <v>34</v>
      </c>
      <c r="B98" s="87"/>
      <c r="C98" s="87"/>
      <c r="D98" s="87"/>
      <c r="E98" s="87"/>
      <c r="F98" s="87"/>
      <c r="G98" s="87"/>
      <c r="H98" s="41">
        <f>SUM(H92:H97)</f>
        <v>8.6499999999999994E-2</v>
      </c>
      <c r="I98" s="24">
        <f>TRUNC(SUM(I92:I97),2)</f>
        <v>57.66</v>
      </c>
    </row>
    <row r="99" spans="1:9" x14ac:dyDescent="0.25">
      <c r="A99" s="29"/>
      <c r="B99" s="111"/>
      <c r="C99" s="111"/>
      <c r="D99" s="111"/>
      <c r="E99" s="111"/>
      <c r="F99" s="111"/>
      <c r="G99" s="111"/>
      <c r="H99" s="111"/>
      <c r="I99" s="112"/>
    </row>
    <row r="100" spans="1:9" hidden="1" x14ac:dyDescent="0.25">
      <c r="A100" s="40" t="s">
        <v>33</v>
      </c>
      <c r="B100" s="94" t="s">
        <v>32</v>
      </c>
      <c r="C100" s="94"/>
      <c r="D100" s="94"/>
      <c r="E100" s="94"/>
      <c r="F100" s="94"/>
      <c r="G100" s="94"/>
      <c r="H100" s="39">
        <f>(H95+H96+H97)</f>
        <v>8.6499999999999994E-2</v>
      </c>
      <c r="I100" s="38"/>
    </row>
    <row r="101" spans="1:9" hidden="1" x14ac:dyDescent="0.25">
      <c r="A101" s="29"/>
      <c r="B101" s="111">
        <v>100</v>
      </c>
      <c r="C101" s="111"/>
      <c r="D101" s="111"/>
      <c r="E101" s="111"/>
      <c r="F101" s="111"/>
      <c r="G101" s="111"/>
      <c r="H101" s="34"/>
      <c r="I101" s="33"/>
    </row>
    <row r="102" spans="1:9" hidden="1" x14ac:dyDescent="0.25">
      <c r="A102" s="13"/>
      <c r="B102" s="35"/>
      <c r="C102" s="35"/>
      <c r="D102" s="35"/>
      <c r="E102" s="35"/>
      <c r="F102" s="35"/>
      <c r="G102" s="35"/>
      <c r="H102" s="34"/>
      <c r="I102" s="33"/>
    </row>
    <row r="103" spans="1:9" hidden="1" x14ac:dyDescent="0.25">
      <c r="A103" s="29" t="s">
        <v>31</v>
      </c>
      <c r="B103" s="111" t="s">
        <v>30</v>
      </c>
      <c r="C103" s="111"/>
      <c r="D103" s="111"/>
      <c r="E103" s="111"/>
      <c r="F103" s="111"/>
      <c r="G103" s="111"/>
      <c r="H103" s="34"/>
      <c r="I103" s="37">
        <f>TRUNC(I116+I92+I93,2)</f>
        <v>609.03</v>
      </c>
    </row>
    <row r="104" spans="1:9" hidden="1" x14ac:dyDescent="0.25">
      <c r="A104" s="29"/>
      <c r="B104" s="35"/>
      <c r="C104" s="35"/>
      <c r="D104" s="35"/>
      <c r="E104" s="35"/>
      <c r="F104" s="35"/>
      <c r="G104" s="35"/>
      <c r="H104" s="34"/>
      <c r="I104" s="33"/>
    </row>
    <row r="105" spans="1:9" hidden="1" x14ac:dyDescent="0.25">
      <c r="A105" s="29" t="s">
        <v>29</v>
      </c>
      <c r="B105" s="111" t="s">
        <v>28</v>
      </c>
      <c r="C105" s="111"/>
      <c r="D105" s="111"/>
      <c r="E105" s="111"/>
      <c r="F105" s="111"/>
      <c r="G105" s="111"/>
      <c r="H105" s="34"/>
      <c r="I105" s="36">
        <f>(I103/(1-H100))</f>
        <v>666.69950738916259</v>
      </c>
    </row>
    <row r="106" spans="1:9" hidden="1" x14ac:dyDescent="0.25">
      <c r="A106" s="29"/>
      <c r="B106" s="35"/>
      <c r="C106" s="35"/>
      <c r="D106" s="35"/>
      <c r="E106" s="35"/>
      <c r="F106" s="35"/>
      <c r="G106" s="35"/>
      <c r="H106" s="34"/>
      <c r="I106" s="33"/>
    </row>
    <row r="107" spans="1:9" hidden="1" x14ac:dyDescent="0.25">
      <c r="A107" s="32"/>
      <c r="B107" s="113" t="s">
        <v>27</v>
      </c>
      <c r="C107" s="113"/>
      <c r="D107" s="113"/>
      <c r="E107" s="113"/>
      <c r="F107" s="113"/>
      <c r="G107" s="113"/>
      <c r="H107" s="31"/>
      <c r="I107" s="30">
        <f>(I105-I103)</f>
        <v>57.669507389162618</v>
      </c>
    </row>
    <row r="108" spans="1:9" x14ac:dyDescent="0.25">
      <c r="A108" s="29"/>
      <c r="B108" s="3"/>
      <c r="C108" s="3"/>
      <c r="D108" s="3"/>
      <c r="E108" s="3"/>
      <c r="F108" s="3"/>
      <c r="G108" s="3"/>
      <c r="H108" s="3"/>
      <c r="I108" s="28"/>
    </row>
    <row r="109" spans="1:9" x14ac:dyDescent="0.25">
      <c r="A109" s="85" t="s">
        <v>26</v>
      </c>
      <c r="B109" s="87"/>
      <c r="C109" s="87"/>
      <c r="D109" s="87"/>
      <c r="E109" s="87"/>
      <c r="F109" s="87"/>
      <c r="G109" s="87"/>
      <c r="H109" s="87"/>
      <c r="I109" s="88"/>
    </row>
    <row r="110" spans="1:9" x14ac:dyDescent="0.25">
      <c r="A110" s="85" t="s">
        <v>25</v>
      </c>
      <c r="B110" s="87"/>
      <c r="C110" s="87"/>
      <c r="D110" s="87"/>
      <c r="E110" s="87"/>
      <c r="F110" s="87"/>
      <c r="G110" s="87"/>
      <c r="H110" s="87"/>
      <c r="I110" s="27" t="s">
        <v>7</v>
      </c>
    </row>
    <row r="111" spans="1:9" x14ac:dyDescent="0.25">
      <c r="A111" s="7" t="s">
        <v>6</v>
      </c>
      <c r="B111" s="92" t="str">
        <f>A10</f>
        <v>MÓDULO 1 - COMPOSIÇÃO DA REMUNERAÇÃO</v>
      </c>
      <c r="C111" s="92"/>
      <c r="D111" s="92"/>
      <c r="E111" s="92"/>
      <c r="F111" s="92"/>
      <c r="G111" s="92"/>
      <c r="H111" s="92"/>
      <c r="I111" s="6">
        <f>I17</f>
        <v>0</v>
      </c>
    </row>
    <row r="112" spans="1:9" x14ac:dyDescent="0.25">
      <c r="A112" s="7" t="s">
        <v>4</v>
      </c>
      <c r="B112" s="92" t="str">
        <f>A19</f>
        <v>MÓDULO 2 – ENCARGOS E BENEFÍCIOS ANUAIS, MENSAIS E DIÁRIOS</v>
      </c>
      <c r="C112" s="92"/>
      <c r="D112" s="92"/>
      <c r="E112" s="92"/>
      <c r="F112" s="92"/>
      <c r="G112" s="92"/>
      <c r="H112" s="92"/>
      <c r="I112" s="6">
        <f>I50</f>
        <v>480.6</v>
      </c>
    </row>
    <row r="113" spans="1:9" x14ac:dyDescent="0.25">
      <c r="A113" s="7" t="s">
        <v>2</v>
      </c>
      <c r="B113" s="92" t="str">
        <f>A52</f>
        <v>MÓDULO 3 – PROVISÃO PARA RESCISÃO</v>
      </c>
      <c r="C113" s="92"/>
      <c r="D113" s="92"/>
      <c r="E113" s="92"/>
      <c r="F113" s="92"/>
      <c r="G113" s="92"/>
      <c r="H113" s="92"/>
      <c r="I113" s="6">
        <f>I60</f>
        <v>0</v>
      </c>
    </row>
    <row r="114" spans="1:9" x14ac:dyDescent="0.25">
      <c r="A114" s="7" t="s">
        <v>24</v>
      </c>
      <c r="B114" s="92" t="str">
        <f>A62</f>
        <v>MÓDULO 4 – CUSTO DE REPOSIÇÃO DO PROFISSIONAL AUSENTE</v>
      </c>
      <c r="C114" s="92"/>
      <c r="D114" s="92"/>
      <c r="E114" s="92"/>
      <c r="F114" s="92"/>
      <c r="G114" s="92"/>
      <c r="H114" s="92"/>
      <c r="I114" s="6">
        <f>I80</f>
        <v>0</v>
      </c>
    </row>
    <row r="115" spans="1:9" x14ac:dyDescent="0.25">
      <c r="A115" s="7" t="s">
        <v>23</v>
      </c>
      <c r="B115" s="92" t="str">
        <f>A82</f>
        <v>MÓDULO 5 – INSUMOS DIVERSOS</v>
      </c>
      <c r="C115" s="92"/>
      <c r="D115" s="92"/>
      <c r="E115" s="92"/>
      <c r="F115" s="92"/>
      <c r="G115" s="92"/>
      <c r="H115" s="92"/>
      <c r="I115" s="6">
        <f>I88</f>
        <v>128.43</v>
      </c>
    </row>
    <row r="116" spans="1:9" x14ac:dyDescent="0.25">
      <c r="A116" s="26"/>
      <c r="B116" s="87" t="s">
        <v>22</v>
      </c>
      <c r="C116" s="87"/>
      <c r="D116" s="87"/>
      <c r="E116" s="87"/>
      <c r="F116" s="87"/>
      <c r="G116" s="87"/>
      <c r="H116" s="87"/>
      <c r="I116" s="24">
        <f>SUM(I111:I115)</f>
        <v>609.03</v>
      </c>
    </row>
    <row r="117" spans="1:9" x14ac:dyDescent="0.25">
      <c r="A117" s="7" t="s">
        <v>21</v>
      </c>
      <c r="B117" s="92" t="str">
        <f>A90</f>
        <v>MÓDULO 6 – CUSTOS INDIRETOS, TRIBUTOS E LUCRO</v>
      </c>
      <c r="C117" s="92"/>
      <c r="D117" s="92"/>
      <c r="E117" s="92"/>
      <c r="F117" s="92"/>
      <c r="G117" s="92"/>
      <c r="H117" s="92"/>
      <c r="I117" s="6">
        <f>I98</f>
        <v>57.66</v>
      </c>
    </row>
    <row r="118" spans="1:9" x14ac:dyDescent="0.25">
      <c r="A118" s="85" t="s">
        <v>20</v>
      </c>
      <c r="B118" s="87"/>
      <c r="C118" s="87"/>
      <c r="D118" s="87"/>
      <c r="E118" s="87"/>
      <c r="F118" s="87"/>
      <c r="G118" s="87"/>
      <c r="H118" s="87"/>
      <c r="I118" s="24">
        <f>SUM(I116:I117)</f>
        <v>666.68999999999994</v>
      </c>
    </row>
    <row r="119" spans="1:9" x14ac:dyDescent="0.25">
      <c r="A119" s="13"/>
      <c r="H119" s="23" t="s">
        <v>19</v>
      </c>
      <c r="I119" s="22">
        <f>I118/30</f>
        <v>22.222999999999999</v>
      </c>
    </row>
    <row r="120" spans="1:9" ht="15.75" thickBot="1" x14ac:dyDescent="0.3">
      <c r="A120" s="114" t="s">
        <v>18</v>
      </c>
      <c r="B120" s="115"/>
      <c r="C120" s="115"/>
      <c r="D120" s="115"/>
      <c r="E120" s="115"/>
      <c r="F120" s="115"/>
      <c r="G120" s="115"/>
      <c r="H120" s="115"/>
      <c r="I120" s="116"/>
    </row>
    <row r="121" spans="1:9" ht="30.75" thickBot="1" x14ac:dyDescent="0.3">
      <c r="A121" s="117" t="s">
        <v>17</v>
      </c>
      <c r="B121" s="118"/>
      <c r="C121" s="119"/>
      <c r="D121" s="21" t="s">
        <v>16</v>
      </c>
      <c r="E121" s="117" t="s">
        <v>15</v>
      </c>
      <c r="F121" s="119"/>
      <c r="G121" s="20" t="s">
        <v>14</v>
      </c>
      <c r="H121" s="19" t="s">
        <v>13</v>
      </c>
      <c r="I121" s="19" t="s">
        <v>12</v>
      </c>
    </row>
    <row r="122" spans="1:9" ht="15.75" thickBot="1" x14ac:dyDescent="0.3">
      <c r="A122" s="129"/>
      <c r="B122" s="130"/>
      <c r="C122" s="131"/>
      <c r="D122" s="18">
        <f>I118</f>
        <v>666.68999999999994</v>
      </c>
      <c r="E122" s="132">
        <v>2</v>
      </c>
      <c r="F122" s="133"/>
      <c r="G122" s="17">
        <f>ROUND(D122*E122,2)</f>
        <v>1333.38</v>
      </c>
      <c r="H122" s="16">
        <v>1</v>
      </c>
      <c r="I122" s="15">
        <f>ROUND(G122*H122,2)</f>
        <v>1333.38</v>
      </c>
    </row>
    <row r="123" spans="1:9" ht="15.75" thickBot="1" x14ac:dyDescent="0.3">
      <c r="A123" s="114" t="s">
        <v>11</v>
      </c>
      <c r="B123" s="115"/>
      <c r="C123" s="115"/>
      <c r="D123" s="115"/>
      <c r="E123" s="115"/>
      <c r="F123" s="115"/>
      <c r="G123" s="115"/>
      <c r="H123" s="115"/>
      <c r="I123" s="14">
        <f>I122</f>
        <v>1333.38</v>
      </c>
    </row>
    <row r="124" spans="1:9" x14ac:dyDescent="0.25">
      <c r="A124" s="13"/>
      <c r="I124" s="12"/>
    </row>
    <row r="125" spans="1:9" ht="15.75" thickBot="1" x14ac:dyDescent="0.3">
      <c r="A125" s="114" t="s">
        <v>10</v>
      </c>
      <c r="B125" s="115"/>
      <c r="C125" s="115"/>
      <c r="D125" s="115"/>
      <c r="E125" s="115"/>
      <c r="F125" s="115"/>
      <c r="G125" s="115"/>
      <c r="H125" s="115"/>
      <c r="I125" s="116"/>
    </row>
    <row r="126" spans="1:9" ht="15.75" thickBot="1" x14ac:dyDescent="0.3">
      <c r="A126" s="134" t="s">
        <v>9</v>
      </c>
      <c r="B126" s="135"/>
      <c r="C126" s="135"/>
      <c r="D126" s="135"/>
      <c r="E126" s="135"/>
      <c r="F126" s="135"/>
      <c r="G126" s="135"/>
      <c r="H126" s="135"/>
      <c r="I126" s="136"/>
    </row>
    <row r="127" spans="1:9" ht="15.75" thickBot="1" x14ac:dyDescent="0.3">
      <c r="A127" s="11"/>
      <c r="B127" s="137" t="s">
        <v>8</v>
      </c>
      <c r="C127" s="138"/>
      <c r="D127" s="138"/>
      <c r="E127" s="138"/>
      <c r="F127" s="138"/>
      <c r="G127" s="138"/>
      <c r="H127" s="139"/>
      <c r="I127" s="10" t="s">
        <v>7</v>
      </c>
    </row>
    <row r="128" spans="1:9" x14ac:dyDescent="0.25">
      <c r="A128" s="9" t="s">
        <v>6</v>
      </c>
      <c r="B128" s="120" t="s">
        <v>5</v>
      </c>
      <c r="C128" s="121"/>
      <c r="D128" s="121"/>
      <c r="E128" s="121"/>
      <c r="F128" s="121"/>
      <c r="G128" s="121"/>
      <c r="H128" s="122"/>
      <c r="I128" s="8">
        <f>G122</f>
        <v>1333.38</v>
      </c>
    </row>
    <row r="129" spans="1:9" x14ac:dyDescent="0.25">
      <c r="A129" s="7" t="s">
        <v>4</v>
      </c>
      <c r="B129" s="82" t="s">
        <v>3</v>
      </c>
      <c r="C129" s="83"/>
      <c r="D129" s="83"/>
      <c r="E129" s="83"/>
      <c r="F129" s="83"/>
      <c r="G129" s="83"/>
      <c r="H129" s="84"/>
      <c r="I129" s="6">
        <f>I123</f>
        <v>1333.38</v>
      </c>
    </row>
    <row r="130" spans="1:9" ht="15.75" thickBot="1" x14ac:dyDescent="0.3">
      <c r="A130" s="7" t="s">
        <v>2</v>
      </c>
      <c r="B130" s="123" t="s">
        <v>1</v>
      </c>
      <c r="C130" s="124"/>
      <c r="D130" s="124"/>
      <c r="E130" s="124"/>
      <c r="F130" s="124"/>
      <c r="G130" s="124"/>
      <c r="H130" s="125"/>
      <c r="I130" s="6">
        <f>ROUND(I129*12,2)</f>
        <v>16000.56</v>
      </c>
    </row>
    <row r="131" spans="1:9" ht="15.75" thickBot="1" x14ac:dyDescent="0.3">
      <c r="A131" s="126" t="s">
        <v>0</v>
      </c>
      <c r="B131" s="127"/>
      <c r="C131" s="127"/>
      <c r="D131" s="127"/>
      <c r="E131" s="127"/>
      <c r="F131" s="127"/>
      <c r="G131" s="127"/>
      <c r="H131" s="128"/>
      <c r="I131" s="4">
        <f>I130</f>
        <v>16000.56</v>
      </c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2"/>
    </row>
    <row r="133" spans="1:9" hidden="1" x14ac:dyDescent="0.25">
      <c r="A133" s="3"/>
      <c r="B133" s="3"/>
      <c r="C133" s="3"/>
      <c r="D133" s="3"/>
      <c r="E133" s="3"/>
      <c r="F133" s="3"/>
      <c r="G133" s="3"/>
      <c r="H133" s="3"/>
      <c r="I133" s="2"/>
    </row>
  </sheetData>
  <protectedRanges>
    <protectedRange algorithmName="SHA-512" hashValue="38vJQaAiGuD3avte/UHIZ5xXC+s5FW8U8LGme8cleHxb9JVOPBjpytstySRyonZiafXPG/AqIilVCUxiFhGvMg==" saltValue="L1QJ0HkfscI7tY2zsnCrqQ==" spinCount="100000" sqref="I6 H13:H16 H28 H41 I41 H42 I42 H54:H59 H64:H69 I84:I87 H92 H93 H95:H97" name="Intervalo1"/>
  </protectedRanges>
  <mergeCells count="123">
    <mergeCell ref="B117:H117"/>
    <mergeCell ref="A118:H118"/>
    <mergeCell ref="A120:I120"/>
    <mergeCell ref="A121:C121"/>
    <mergeCell ref="E121:F121"/>
    <mergeCell ref="B128:H128"/>
    <mergeCell ref="B129:H129"/>
    <mergeCell ref="B130:H130"/>
    <mergeCell ref="A131:H131"/>
    <mergeCell ref="A122:C122"/>
    <mergeCell ref="E122:F122"/>
    <mergeCell ref="A123:H123"/>
    <mergeCell ref="A125:I125"/>
    <mergeCell ref="A126:I126"/>
    <mergeCell ref="B127:H127"/>
    <mergeCell ref="B107:G107"/>
    <mergeCell ref="A109:I109"/>
    <mergeCell ref="A110:H110"/>
    <mergeCell ref="B111:H111"/>
    <mergeCell ref="B112:H112"/>
    <mergeCell ref="B113:H113"/>
    <mergeCell ref="B114:H114"/>
    <mergeCell ref="B115:H115"/>
    <mergeCell ref="B116:H116"/>
    <mergeCell ref="B95:G95"/>
    <mergeCell ref="B96:G96"/>
    <mergeCell ref="B97:G97"/>
    <mergeCell ref="A98:G98"/>
    <mergeCell ref="B99:I99"/>
    <mergeCell ref="B100:G100"/>
    <mergeCell ref="B101:G101"/>
    <mergeCell ref="B103:G103"/>
    <mergeCell ref="B105:G105"/>
    <mergeCell ref="B86:G86"/>
    <mergeCell ref="B87:G87"/>
    <mergeCell ref="A88:G88"/>
    <mergeCell ref="A89:I89"/>
    <mergeCell ref="A90:I90"/>
    <mergeCell ref="B91:G91"/>
    <mergeCell ref="B92:G92"/>
    <mergeCell ref="B93:G93"/>
    <mergeCell ref="B94:G94"/>
    <mergeCell ref="A74:G74"/>
    <mergeCell ref="A75:I75"/>
    <mergeCell ref="A76:I76"/>
    <mergeCell ref="A80:G80"/>
    <mergeCell ref="A81:I81"/>
    <mergeCell ref="A82:I82"/>
    <mergeCell ref="B83:G83"/>
    <mergeCell ref="B84:G84"/>
    <mergeCell ref="B85:G85"/>
    <mergeCell ref="B65:G65"/>
    <mergeCell ref="B66:G66"/>
    <mergeCell ref="B67:G67"/>
    <mergeCell ref="B68:G68"/>
    <mergeCell ref="B69:G69"/>
    <mergeCell ref="A70:G70"/>
    <mergeCell ref="A71:I71"/>
    <mergeCell ref="A72:G72"/>
    <mergeCell ref="B73:G73"/>
    <mergeCell ref="B56:G56"/>
    <mergeCell ref="B57:G57"/>
    <mergeCell ref="B58:G58"/>
    <mergeCell ref="B59:G59"/>
    <mergeCell ref="A60:G60"/>
    <mergeCell ref="A61:I61"/>
    <mergeCell ref="A62:I62"/>
    <mergeCell ref="A63:G63"/>
    <mergeCell ref="B64:G64"/>
    <mergeCell ref="B47:H47"/>
    <mergeCell ref="B48:H48"/>
    <mergeCell ref="B49:H49"/>
    <mergeCell ref="A50:H50"/>
    <mergeCell ref="A51:I51"/>
    <mergeCell ref="A52:I52"/>
    <mergeCell ref="B53:G53"/>
    <mergeCell ref="B54:G54"/>
    <mergeCell ref="B55:G55"/>
    <mergeCell ref="B38:G38"/>
    <mergeCell ref="B39:G39"/>
    <mergeCell ref="B40:G40"/>
    <mergeCell ref="B41:G41"/>
    <mergeCell ref="B42:G42"/>
    <mergeCell ref="A43:H43"/>
    <mergeCell ref="A44:I44"/>
    <mergeCell ref="A45:I45"/>
    <mergeCell ref="A46:H46"/>
    <mergeCell ref="B29:G29"/>
    <mergeCell ref="B30:G30"/>
    <mergeCell ref="B31:G31"/>
    <mergeCell ref="B32:G32"/>
    <mergeCell ref="B33:G33"/>
    <mergeCell ref="A34:G34"/>
    <mergeCell ref="A35:I35"/>
    <mergeCell ref="A36:G36"/>
    <mergeCell ref="B37:G37"/>
    <mergeCell ref="A20:G20"/>
    <mergeCell ref="B21:G21"/>
    <mergeCell ref="B22:G22"/>
    <mergeCell ref="A23:G23"/>
    <mergeCell ref="A24:I24"/>
    <mergeCell ref="A25:G25"/>
    <mergeCell ref="B26:G26"/>
    <mergeCell ref="B27:G27"/>
    <mergeCell ref="B28:G28"/>
    <mergeCell ref="A1:I1"/>
    <mergeCell ref="A2:I2"/>
    <mergeCell ref="A3:I3"/>
    <mergeCell ref="B4:H4"/>
    <mergeCell ref="B5:H5"/>
    <mergeCell ref="B6:H6"/>
    <mergeCell ref="B16:G16"/>
    <mergeCell ref="A17:H17"/>
    <mergeCell ref="A19:I19"/>
    <mergeCell ref="B7:H7"/>
    <mergeCell ref="B8:H8"/>
    <mergeCell ref="A9:I9"/>
    <mergeCell ref="A10:I10"/>
    <mergeCell ref="B11:G11"/>
    <mergeCell ref="B12:G12"/>
    <mergeCell ref="B13:G13"/>
    <mergeCell ref="B14:G14"/>
    <mergeCell ref="B15:G15"/>
  </mergeCells>
  <printOptions horizontalCentered="1"/>
  <pageMargins left="0.51181102362204722" right="0.51181102362204722" top="0.78740157480314965" bottom="0.31496062992125984" header="0.31496062992125984" footer="0.31496062992125984"/>
  <pageSetup paperSize="9" scale="59" fitToHeight="2" orientation="portrait" r:id="rId1"/>
  <headerFooter>
    <oddFooter>&amp;A</oddFooter>
  </headerFooter>
  <rowBreaks count="1" manualBreakCount="1">
    <brk id="60" max="8" man="1"/>
  </rowBreaks>
  <ignoredErrors>
    <ignoredError sqref="I5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PORTARIA 2023</vt:lpstr>
      <vt:lpstr>'PORTARIA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de Matos Borges</dc:creator>
  <cp:lastModifiedBy>Fernanda Mendes Bertrand</cp:lastModifiedBy>
  <dcterms:created xsi:type="dcterms:W3CDTF">2023-04-27T18:42:51Z</dcterms:created>
  <dcterms:modified xsi:type="dcterms:W3CDTF">2023-04-28T20:40:57Z</dcterms:modified>
</cp:coreProperties>
</file>